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27795" windowHeight="12015" activeTab="0"/>
  </bookViews>
  <sheets>
    <sheet name="Исполнение по доходам за 2021 г" sheetId="1" r:id="rId1"/>
  </sheets>
  <definedNames>
    <definedName name="_xlnm.Print_Titles" localSheetId="0">'Исполнение по доходам за 2021 г'!$7:$10</definedName>
    <definedName name="_xlnm.Print_Area" localSheetId="0">'Исполнение по доходам за 2021 г'!$A$1:$Q$134</definedName>
  </definedNames>
  <calcPr fullCalcOnLoad="1"/>
</workbook>
</file>

<file path=xl/sharedStrings.xml><?xml version="1.0" encoding="utf-8"?>
<sst xmlns="http://schemas.openxmlformats.org/spreadsheetml/2006/main" count="451" uniqueCount="283">
  <si>
    <t>Сравнительный анализ поступлений на 01.01.2022-2021 (УТОЧНЕННЫЙ)</t>
  </si>
  <si>
    <t>Единица измерения: руб.</t>
  </si>
  <si>
    <t>Наименование показателя</t>
  </si>
  <si>
    <t>Код</t>
  </si>
  <si>
    <t>Отклонение исполнения 
(2021-2020)</t>
  </si>
  <si>
    <t>Причины</t>
  </si>
  <si>
    <t/>
  </si>
  <si>
    <t xml:space="preserve">Исполнение за год </t>
  </si>
  <si>
    <t>Факт</t>
  </si>
  <si>
    <t>Сумма неисполнения(-) и перевыполнения (+), рублей</t>
  </si>
  <si>
    <t>% испол-нения</t>
  </si>
  <si>
    <t>План на период</t>
  </si>
  <si>
    <t>00010000000000000000</t>
  </si>
  <si>
    <t>1</t>
  </si>
  <si>
    <t xml:space="preserve">      НАЛОГОВЫЕ И НЕНАЛОГОВЫЕ ДОХОДЫ</t>
  </si>
  <si>
    <t>2</t>
  </si>
  <si>
    <t>НАЛОГОВЫЕ ДОХОДЫ</t>
  </si>
  <si>
    <t>00010102000000000000</t>
  </si>
  <si>
    <t>3</t>
  </si>
  <si>
    <t>НДФЛ</t>
  </si>
  <si>
    <t xml:space="preserve">В апреле и мае 2020 года наблюдался спад поступлений НДФЛ из-за приостановления деловой активности, поэтому прирост в 2021 году более высокий.
Досрочная выплата зарплаты в связи с нерабочими днями с 30.10 по 07.11.2021. Выплаченная в период нерабочих дней зарплата за счет Субсидии, предоставленной субъектам МСП, не облагается НДФЛ </t>
  </si>
  <si>
    <t>00010102010000000000</t>
  </si>
  <si>
    <t xml:space="preserve">            </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</si>
  <si>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</si>
  <si>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</si>
  <si>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</si>
  <si>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</si>
  <si>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</si>
  <si>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00010102010012100110</t>
  </si>
  <si>
    <t>00010102010013000110</t>
  </si>
  <si>
    <t>00010102010014000110</t>
  </si>
  <si>
    <t>00010102020000000000</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</si>
  <si>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</si>
  <si>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</si>
  <si>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</si>
  <si>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00010102020011000110</t>
  </si>
  <si>
    <t>00010102020012100110</t>
  </si>
  <si>
    <t>00010102020013000110</t>
  </si>
  <si>
    <t>00010102030000000000</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</si>
  <si>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</si>
  <si>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</si>
  <si>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</si>
  <si>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</si>
  <si>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</si>
  <si>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00010102030012100110</t>
  </si>
  <si>
    <t>00010102030013000110</t>
  </si>
  <si>
    <t>00010102030014000110</t>
  </si>
  <si>
    <t>00010102040000000000</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</si>
  <si>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</si>
  <si>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</si>
  <si>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</si>
  <si>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00010102040011000110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</si>
  <si>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</si>
  <si>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00010302000000000000</t>
  </si>
  <si>
    <t>4</t>
  </si>
  <si>
    <t>АКЦИЗЫ</t>
  </si>
  <si>
    <t>Срок поступления акцизов - ежемесячно после 25 числа. Прирост связан с ограничениями в 2020 году в связи с пандемией</t>
  </si>
  <si>
    <t>00010500000000000000</t>
  </si>
  <si>
    <t>5</t>
  </si>
  <si>
    <t>НАЛОГИ НА СОВОКУПНЫЙ ДОХОД</t>
  </si>
  <si>
    <t>6</t>
  </si>
  <si>
    <t>УСН</t>
  </si>
  <si>
    <t>00010501000000000000</t>
  </si>
  <si>
    <t>УСН поступает в бюджет с 2021 года. Высокий процент исполнения плана связан с тем, что планирование осуществлялось без учета перехода новых плательщиков на УСН с ЕНВД.</t>
  </si>
  <si>
    <t>00010502000000000000</t>
  </si>
  <si>
    <t>7</t>
  </si>
  <si>
    <t>00010502010000000000</t>
  </si>
  <si>
    <t>00010502010020000110</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</si>
  <si>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</si>
  <si>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t>
  </si>
  <si>
    <t>00010502010021000110</t>
  </si>
  <si>
    <t>00010502010022100110</t>
  </si>
  <si>
    <t>00010502010023000110</t>
  </si>
  <si>
    <t>00010502020000000000</t>
  </si>
  <si>
    <t>00010502020020000110</t>
  </si>
  <si>
    <t xml:space="preserve">              Единый налог на вмененный доход для отдельных видов деятельности (за налоговые периоды, истекшие до 1 января 2011 года)</t>
  </si>
  <si>
    <t>00010502020022100110</t>
  </si>
  <si>
    <t xml:space="preserve">                Единый налог на вмененный доход для отдельных видов деятельности (за налоговые периоды, истекшие до 1 января 2011 года)</t>
  </si>
  <si>
    <t>00010503000000000000</t>
  </si>
  <si>
    <t>8</t>
  </si>
  <si>
    <t>ЕСХН</t>
  </si>
  <si>
    <t>00010503010000000000</t>
  </si>
  <si>
    <t>00010503010010000110</t>
  </si>
  <si>
    <t xml:space="preserve">              Единый сельскохозяйственный налог</t>
  </si>
  <si>
    <t xml:space="preserve">                Единый сельскохозяйственный налог</t>
  </si>
  <si>
    <t>00010504000000000000</t>
  </si>
  <si>
    <t>9</t>
  </si>
  <si>
    <t>ПСН</t>
  </si>
  <si>
    <t xml:space="preserve">Переход с 01.01.2021 с ЕНВД на ПСН 349 плательщиков. С 01.01.2021 предоставлено право уменьшать сумму налога, исчисленную за налоговый период, на страховые взносы. </t>
  </si>
  <si>
    <t>00010504010000000000</t>
  </si>
  <si>
    <t>00010504010020000110</t>
  </si>
  <si>
    <t xml:space="preserve">              Налог, взимаемый в связи с применением патентной системы налогообложения, зачисляемый в бюджеты городских округов</t>
  </si>
  <si>
    <t xml:space="preserve">                Налог, взимаемый в связи с применением патентной системы налогообложения, зачисляемый в бюджеты городских округов</t>
  </si>
  <si>
    <t>00010504010021000110</t>
  </si>
  <si>
    <t>00010504010022100110</t>
  </si>
  <si>
    <t>00010600000000000000</t>
  </si>
  <si>
    <t>10</t>
  </si>
  <si>
    <t>НАЛОГИ НА ИМУЩЕСТВО</t>
  </si>
  <si>
    <t>00010601000000000000</t>
  </si>
  <si>
    <t>11</t>
  </si>
  <si>
    <t>Налог на имущество физических лиц</t>
  </si>
  <si>
    <t>00010606032040000110</t>
  </si>
  <si>
    <t>12</t>
  </si>
  <si>
    <t>00010606042040000110</t>
  </si>
  <si>
    <t>13</t>
  </si>
  <si>
    <t>00010800000000000000</t>
  </si>
  <si>
    <t>14</t>
  </si>
  <si>
    <t>ГОСУДАРСТВЕННАЯ ПОШЛИНА</t>
  </si>
  <si>
    <t>00010803000000000000</t>
  </si>
  <si>
    <t>15</t>
  </si>
  <si>
    <t xml:space="preserve">          Государственная пошлина по делам, рассматриваемым в судах общей юрисдикции, мировыми судьями</t>
  </si>
  <si>
    <t>В поступлениях 2021 года 8,1 млн.руб. или 73,6% поступления от юр.лиц - банки, микрофинансовые компании, ресурсоснабжающие организации</t>
  </si>
  <si>
    <t>00010803010000000000</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</si>
  <si>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</si>
  <si>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</si>
  <si>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</si>
  <si>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00010803010011000110</t>
  </si>
  <si>
    <t xml:space="preserve">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</si>
  <si>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00010807000000000000</t>
  </si>
  <si>
    <t>16</t>
  </si>
  <si>
    <t xml:space="preserve">          Государственная пошлина за выдачу разрешения на установку рекламной конструкции</t>
  </si>
  <si>
    <t xml:space="preserve">Проведение внеплановых торгов в 2020 году
</t>
  </si>
  <si>
    <t>00010807150000000000</t>
  </si>
  <si>
    <t>00010807150010000110</t>
  </si>
  <si>
    <t xml:space="preserve">              Государственная пошлина за выдачу разрешения на установку рекламной конструкции</t>
  </si>
  <si>
    <t xml:space="preserve">                Государственная пошлина за выдачу разрешения на установку рекламной конструкции</t>
  </si>
  <si>
    <t>00010900000000000000</t>
  </si>
  <si>
    <t>17</t>
  </si>
  <si>
    <t>ОТМЕНЕННЫЕ НАЛОГИ, СБОРЫ И ИНЫЕ ОБЯЗАТЕЛЬНЫЕ ПЛАТЕЖИ</t>
  </si>
  <si>
    <t>00010907032000000000</t>
  </si>
  <si>
    <t>00010907032040000110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</si>
  <si>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</si>
  <si>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</si>
  <si>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</si>
  <si>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t>
  </si>
  <si>
    <t>НЕНАЛОГОВЫЕ ДОХОДЫ</t>
  </si>
  <si>
    <t>00011100000000000000</t>
  </si>
  <si>
    <t>19</t>
  </si>
  <si>
    <t>ДОХОДЫ ОТ ИСПОЛЬЗОВАНИЯ ИМУЩЕСТВА</t>
  </si>
  <si>
    <t>00011105012040000120</t>
  </si>
  <si>
    <t>20</t>
  </si>
  <si>
    <t>Аренда земли</t>
  </si>
  <si>
    <t xml:space="preserve">В 2020 году по итогам торгов, проведенных в декабре 2019 года были перечислены остатки платы за право заключения договоров аренды земельных участков
</t>
  </si>
  <si>
    <t>00011105034040000120</t>
  </si>
  <si>
    <t>21</t>
  </si>
  <si>
    <t>Аренда имущества</t>
  </si>
  <si>
    <t>В 2020 году арендаторы по собственной инициативе досрочно произвели уплату авансовых платежей. В 2021 году расторгнут один из договоров аренды имущества (на месте бывшего речного порта на реке Кинешемка)</t>
  </si>
  <si>
    <t>22</t>
  </si>
  <si>
    <t>Плата по соглашениям об установлении сервитута</t>
  </si>
  <si>
    <t>00011105324040000120</t>
  </si>
  <si>
    <t>В 2020 году заключено одно соглашение (срок действия до 11.02.2040). Сроки уплаты по соглашению - ежеквартально, фактически уплата производится полностью после получения уведомлений. Ежегодно индексируется на коэффициент инфляции. Плата определяется в соответствии с ПА от 28.07.2015 №1787п</t>
  </si>
  <si>
    <t>00011107000000000000</t>
  </si>
  <si>
    <t>23</t>
  </si>
  <si>
    <t>00011107014000000000</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</si>
  <si>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</si>
  <si>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</si>
  <si>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</si>
  <si>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00011109000000000000</t>
  </si>
  <si>
    <t>24</t>
  </si>
  <si>
    <t>Индексация платы за наем</t>
  </si>
  <si>
    <t>00011200000000000000</t>
  </si>
  <si>
    <t>25</t>
  </si>
  <si>
    <t xml:space="preserve">Срок внесения платы за календарный год НВОС - до 01.03.2021. Квартальные авансовые платежи не позднее 20-го числа месяца, следующего за последним месяцем соответствующего квартала текущего отчетного периода. С 2021 года плату за НВОС вносит АО "Водоканал". Ранее действующее предприятие плату не вносило.
02.03.2021 - 661,8 т.р., 20.04.2021 - 165,5 т.р., 21.07.2021 - 165,5 т.р., 21.10.2021 - 165,5 т.р. от АО "Водоканал" (выбросы в атм.воздух и водные объекты),  23.03.2021 43,0 т.р. от ООО "ДХЗ - ПРОИЗВОДСТВО" (размещение отходов произв-ва), 03.12.2021 289,0 т.р. от ООО "ВОДОКАНАЛ-СЕРВИС" (выбросы в водные объекты). </t>
  </si>
  <si>
    <t>00011201010000000000</t>
  </si>
  <si>
    <t>00011201010010000120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</si>
  <si>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</si>
  <si>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стационарными объектами</t>
  </si>
  <si>
    <t>00011201010016000120</t>
  </si>
  <si>
    <t>00011201020000000000</t>
  </si>
  <si>
    <t>00011201020010000120</t>
  </si>
  <si>
    <t xml:space="preserve">              Плата за выбросы загрязняющих веществ в атмосферный воздух передвижными объектами</t>
  </si>
  <si>
    <t>00011201020016000120</t>
  </si>
  <si>
    <t xml:space="preserve">                Плата за выбросы загрязняющих веществ в атмосферный воздух передвижными объектами</t>
  </si>
  <si>
    <t>00011201030000000000</t>
  </si>
  <si>
    <t>00011201030010000120</t>
  </si>
  <si>
    <t xml:space="preserve">              Плата за сбросы загрязняющих веществ в водные объекты</t>
  </si>
  <si>
    <t xml:space="preserve">                Плата за сбросы загрязняющих веществ в водные объекты</t>
  </si>
  <si>
    <t>00011201030016000120</t>
  </si>
  <si>
    <t xml:space="preserve">                Плата за выбросы загрязняющих веществ в водные объекты</t>
  </si>
  <si>
    <t>00011201040000000000</t>
  </si>
  <si>
    <t>00011201040010000120</t>
  </si>
  <si>
    <t xml:space="preserve">              Плата за размещение отходов производства и потребления</t>
  </si>
  <si>
    <t xml:space="preserve">                Плата за размещение отходов производства и потребления</t>
  </si>
  <si>
    <t>00011201040016000120</t>
  </si>
  <si>
    <t xml:space="preserve">                Плата за размещение отходов прозводства и потребления</t>
  </si>
  <si>
    <t>00011300000000000000</t>
  </si>
  <si>
    <t>26</t>
  </si>
  <si>
    <t>ДОХОДЫ ОТ ОКАЗАНИЯ ПЛАТНЫХ УСЛУГ (РАБОТ) И КОМПЕНСАЦИИ ЗАТРАТ ГОСУДАРСТВА</t>
  </si>
  <si>
    <t>00011301000000000000</t>
  </si>
  <si>
    <t>27</t>
  </si>
  <si>
    <t>Доходы от оказания платных услуг (работ)</t>
  </si>
  <si>
    <t>Несвоевременная оплата выставленных в 2021 году счетов ООО "Газпромнефть-Терминал"</t>
  </si>
  <si>
    <t>00011301994000000000</t>
  </si>
  <si>
    <t>28</t>
  </si>
  <si>
    <t>Доходы от компенсации затрат государства</t>
  </si>
  <si>
    <t>00011302994000000000</t>
  </si>
  <si>
    <t>1) МФЦ остатки средств по итогам выполнения МЗ 2020 года - 1.930.736,50; 
2) ООО "Газпромнефть-Корп.продажи" (договор с Думой) - 18.898,05
3) Почта России (возврат ср-в по дог.2020 года с Администрацией - высылка почтовых уведомлений) - 10.896,00
4) 22.04.2021 возмещение расходов, связанных с компенсационной платой за вырубку (снос) зеленых насаждений (ГАДБ 961) - 22.469,00
5) 13.07.2021 возмещение расходов на услуги по оценке помещения здания, расположенного по ул. Ленина, 7 (ГАДБ 965) - 7.000,00 (корректировки плана в конце года)
6) 06.09.2021 - возрат налога на имущество (ГАДБ 953) - 790.209,00
7) 27.12.2021 - перечисление КСК г.о.Кинешма суммы возврата ПАО Ростелеком за услуги связи - 458,62</t>
  </si>
  <si>
    <t>00011400000000000000</t>
  </si>
  <si>
    <t>29</t>
  </si>
  <si>
    <t>00011402000000000000</t>
  </si>
  <si>
    <t>30</t>
  </si>
  <si>
    <t>В марте 2021 года реализованы доли в 2 квартирах; в декабре 2021 года продана комната в коммунальной квартире  (Рассматривается на жилищной комиссии, оценка проводится сторонними организациями, оформлением документов занимается УЖКХ)
В июле 2021 года реализовано нежилое помещение (подвал) ул. Ленина, 7 (поступило в бюджет 847,5 т.р.)</t>
  </si>
  <si>
    <t>00011406000000000000</t>
  </si>
  <si>
    <t>31</t>
  </si>
  <si>
    <r>
      <t xml:space="preserve">Основные суммы поступлений:
</t>
    </r>
    <r>
      <rPr>
        <b/>
        <sz val="10"/>
        <color indexed="8"/>
        <rFont val="Arial Cyr"/>
        <family val="0"/>
      </rPr>
      <t>Февраль 2021 года</t>
    </r>
    <r>
      <rPr>
        <sz val="10"/>
        <color indexed="8"/>
        <rFont val="Arial Cyr"/>
        <family val="2"/>
      </rPr>
      <t xml:space="preserve"> 
248.626,24 плата за увеличение площади ЗУ ул. Тельмана, 24 (Копарков В.А.);
1.890.175,08 АО "Калипсо", 2.131.474,02 АО "Комильфо" выкуп ЗУ у ООО "Авангард" (ДА №8-21, сумма ар.платы за ЗУ в 2021 д.б.</t>
    </r>
    <r>
      <rPr>
        <sz val="10"/>
        <color indexed="8"/>
        <rFont val="Arial"/>
        <family val="2"/>
      </rPr>
      <t>~</t>
    </r>
    <r>
      <rPr>
        <sz val="10"/>
        <color indexed="8"/>
        <rFont val="Arial Cyr"/>
        <family val="2"/>
      </rPr>
      <t xml:space="preserve"> 2,4 млн. руб., ул. 50-летия Комсомола, 39);
</t>
    </r>
    <r>
      <rPr>
        <b/>
        <sz val="10"/>
        <color indexed="8"/>
        <rFont val="Arial Cyr"/>
        <family val="0"/>
      </rPr>
      <t xml:space="preserve">Март 2021 года
</t>
    </r>
    <r>
      <rPr>
        <sz val="10"/>
        <color indexed="8"/>
        <rFont val="Arial Cyr"/>
        <family val="0"/>
      </rPr>
      <t xml:space="preserve">Выкуп земельных участков по заявлениям физ.лиц (в т.ч. 7 участков по стоимости от 
80 722,20 до 668.249,81)
</t>
    </r>
    <r>
      <rPr>
        <b/>
        <sz val="10"/>
        <color indexed="8"/>
        <rFont val="Arial Cyr"/>
        <family val="0"/>
      </rPr>
      <t xml:space="preserve">Апрель 2021 года
</t>
    </r>
    <r>
      <rPr>
        <sz val="10"/>
        <color indexed="8"/>
        <rFont val="Arial Cyr"/>
        <family val="0"/>
      </rPr>
      <t xml:space="preserve">продажа ЗУ - 903,4 т.р. (Тарабин П.В.),  плата за увеличение площади ЗУ 246,6 т.р.  (Звездкина Н.В.)
</t>
    </r>
    <r>
      <rPr>
        <b/>
        <sz val="10"/>
        <color indexed="8"/>
        <rFont val="Arial Cyr"/>
        <family val="0"/>
      </rPr>
      <t>Июль 2021 года</t>
    </r>
    <r>
      <rPr>
        <sz val="10"/>
        <color indexed="8"/>
        <rFont val="Arial Cyr"/>
        <family val="0"/>
      </rPr>
      <t xml:space="preserve">
Выкуп 2 ЗУ за 397,8 т.р. и за 245,9 т.р.;
</t>
    </r>
    <r>
      <rPr>
        <b/>
        <sz val="10"/>
        <color indexed="8"/>
        <rFont val="Arial Cyr"/>
        <family val="0"/>
      </rPr>
      <t>Август 2021 года</t>
    </r>
    <r>
      <rPr>
        <sz val="10"/>
        <color indexed="8"/>
        <rFont val="Arial Cyr"/>
        <family val="0"/>
      </rPr>
      <t xml:space="preserve">
Выкуп 4 ЗУ за 55,4 т.р, 34 5 т.р., 85,6 т.р. и за 446,5 т.р.;
</t>
    </r>
    <r>
      <rPr>
        <b/>
        <sz val="10"/>
        <color indexed="8"/>
        <rFont val="Arial Cyr"/>
        <family val="0"/>
      </rPr>
      <t xml:space="preserve">Сентябрь 2021
</t>
    </r>
    <r>
      <rPr>
        <sz val="10"/>
        <color indexed="8"/>
        <rFont val="Arial Cyr"/>
        <family val="0"/>
      </rPr>
      <t xml:space="preserve">Выкуп ЗУ 1 723,2 т.р.
</t>
    </r>
    <r>
      <rPr>
        <b/>
        <sz val="10"/>
        <color indexed="8"/>
        <rFont val="Arial Cyr"/>
        <family val="0"/>
      </rPr>
      <t xml:space="preserve">Октябрь 2021 </t>
    </r>
    <r>
      <rPr>
        <sz val="10"/>
        <color indexed="8"/>
        <rFont val="Arial Cyr"/>
        <family val="0"/>
      </rPr>
      <t xml:space="preserve">
Выкуп ЗУ АО "Калипсо" 1 194,7 т.р.; ФЛ - 715,3 т.р.
</t>
    </r>
    <r>
      <rPr>
        <b/>
        <sz val="10"/>
        <color indexed="8"/>
        <rFont val="Arial Cyr"/>
        <family val="0"/>
      </rPr>
      <t xml:space="preserve">Ноябрь 2021
</t>
    </r>
    <r>
      <rPr>
        <sz val="10"/>
        <color indexed="8"/>
        <rFont val="Arial Cyr"/>
        <family val="0"/>
      </rPr>
      <t>Поступило от ФЛ:</t>
    </r>
    <r>
      <rPr>
        <b/>
        <sz val="10"/>
        <color indexed="8"/>
        <rFont val="Arial Cyr"/>
        <family val="0"/>
      </rPr>
      <t xml:space="preserve"> </t>
    </r>
    <r>
      <rPr>
        <sz val="10"/>
        <color indexed="8"/>
        <rFont val="Arial Cyr"/>
        <family val="0"/>
      </rPr>
      <t>24.11 - 370,0 т.р.; 30.11 - 243,1 т.р.</t>
    </r>
    <r>
      <rPr>
        <b/>
        <sz val="10"/>
        <color indexed="8"/>
        <rFont val="Arial Cyr"/>
        <family val="0"/>
      </rPr>
      <t xml:space="preserve">
</t>
    </r>
  </si>
  <si>
    <t>00011600000000000000</t>
  </si>
  <si>
    <t>32</t>
  </si>
  <si>
    <t xml:space="preserve">Поступление в марте 2021 года неустойки за несвоевременное выполнение муниципального контракта заключенного в 2017 году (Генеральный план) в сумме 700,2 т.р. 
Поступают штрафы за несоблюдение КОАП и остатки ДЗ, сложившейся на 01.01.2020 (с каждым годом объем поступлений будет снижаться)
</t>
  </si>
  <si>
    <t>00011700000000000000</t>
  </si>
  <si>
    <t>33</t>
  </si>
  <si>
    <t>34</t>
  </si>
  <si>
    <t xml:space="preserve">                 Плата за право заключения договоров на установку и эксплуатацию рекламных конструкций</t>
  </si>
  <si>
    <t>00011705040040001180</t>
  </si>
  <si>
    <t>00011705040040002180</t>
  </si>
  <si>
    <t>35</t>
  </si>
  <si>
    <t xml:space="preserve">Уплата производится ежеквартально за десять дней до наступления очередного квартала. В 2021 году своевременное внесение платежей
</t>
  </si>
  <si>
    <t>00011705040040003180</t>
  </si>
  <si>
    <t>36</t>
  </si>
  <si>
    <t>Досрочная уплата ипотечного взноса одним из заемщиков в 2020 году
Несоблюдение сроков перечисления взноса</t>
  </si>
  <si>
    <t>00011705040040004180</t>
  </si>
  <si>
    <t>37</t>
  </si>
  <si>
    <t>100.000,00 - возврат средств, выделенных на целевую подготовку педагога (Сырыгиной (Ивановой) С.Е.);                81 319,93 поступило от УКС (Исп. лист по детскому саду)</t>
  </si>
  <si>
    <t>00011705040040005180</t>
  </si>
  <si>
    <t xml:space="preserve">                Плата за предоставление торгового места</t>
  </si>
  <si>
    <t>Перечисляются на счет во временном распоряжении с 2018 года, в бюджете не отражаются</t>
  </si>
  <si>
    <t>00011705040040006180</t>
  </si>
  <si>
    <t>38</t>
  </si>
  <si>
    <t xml:space="preserve">Прирост к 2020 году обусловлен поступлением части дебиторской задолженности и организацией праздничной торговли в период нерабочих праздничных дней в мае 2021 года. В 2020 году, из-за ограничительных мер в период пандемии, организация праздничной торговли была под запретом.
По пояснениям ГАДБ в 2021 году уплата по заключенным договорам производится более дисциплинированней, чем в 2020
</t>
  </si>
  <si>
    <t>39</t>
  </si>
  <si>
    <t>Инициативные платежи</t>
  </si>
  <si>
    <r>
      <t>Отражались в 2020 году по другому КБК, как безвозмездные поступления. 
В ПРД</t>
    </r>
    <r>
      <rPr>
        <b/>
        <sz val="10"/>
        <color indexed="8"/>
        <rFont val="Arial Cyr"/>
        <family val="0"/>
      </rPr>
      <t xml:space="preserve"> декабря</t>
    </r>
    <r>
      <rPr>
        <sz val="10"/>
        <color indexed="8"/>
        <rFont val="Arial Cyr"/>
        <family val="2"/>
      </rPr>
      <t xml:space="preserve"> будет включена корректировка плана (с 961 2 07), факт сравняется с плановыми назначениями.</t>
    </r>
  </si>
  <si>
    <t>00020000000000000000</t>
  </si>
  <si>
    <t xml:space="preserve">      БЕЗВОЗМЕЗДНЫЕ ПОСТУПЛЕНИЯ</t>
  </si>
  <si>
    <t>×</t>
  </si>
  <si>
    <t>00020215000000000000</t>
  </si>
  <si>
    <t>40</t>
  </si>
  <si>
    <t xml:space="preserve">Дотации </t>
  </si>
  <si>
    <t>00020215001000000000</t>
  </si>
  <si>
    <t xml:space="preserve">            Дотации на выравнивание бюджетной обеспеченности</t>
  </si>
  <si>
    <t>00020215001040000151</t>
  </si>
  <si>
    <t xml:space="preserve">              Дотации бюджетам городских округов на выравнивание бюджетной обеспеченности</t>
  </si>
  <si>
    <t xml:space="preserve">                Дотации бюджетам городских округов на выравнивание бюджетной обеспеченности</t>
  </si>
  <si>
    <t>00020229000000000000</t>
  </si>
  <si>
    <t>41</t>
  </si>
  <si>
    <t>Субсидии</t>
  </si>
  <si>
    <t>00020220000000000151</t>
  </si>
  <si>
    <t>00020229999040000151</t>
  </si>
  <si>
    <t>42</t>
  </si>
  <si>
    <t>Субвенции</t>
  </si>
  <si>
    <t>00020230000000000151</t>
  </si>
  <si>
    <t>43</t>
  </si>
  <si>
    <t>Иные МБТ</t>
  </si>
  <si>
    <t>44</t>
  </si>
  <si>
    <t>Поступления от фондов, негосударственных организаций и проч.</t>
  </si>
  <si>
    <t>00021900000000000000</t>
  </si>
  <si>
    <t>45</t>
  </si>
  <si>
    <t>Возвраты остатков МБТ прошлых лет</t>
  </si>
  <si>
    <t>ИТОГО ДОХОДОВ</t>
  </si>
  <si>
    <t>Невыясненные поступления</t>
  </si>
  <si>
    <t>Исполнение бюджета по доходам</t>
  </si>
  <si>
    <t>за 2020 год</t>
  </si>
  <si>
    <t>Уточненный план за отчетный период</t>
  </si>
  <si>
    <t>ФАКТ</t>
  </si>
  <si>
    <t>Расхождение с начала года</t>
  </si>
  <si>
    <t>ЕНВД</t>
  </si>
  <si>
    <t xml:space="preserve">Земельный налог </t>
  </si>
  <si>
    <t xml:space="preserve">      с организаций</t>
  </si>
  <si>
    <t xml:space="preserve">      с физических лиц </t>
  </si>
  <si>
    <r>
      <t xml:space="preserve">Поступления за 11 м-в 2020 в сравнении с а.п. 2021:
</t>
    </r>
    <r>
      <rPr>
        <b/>
        <i/>
        <sz val="10"/>
        <color indexed="8"/>
        <rFont val="Arial Cyr"/>
        <family val="0"/>
      </rPr>
      <t>ООО "ТЕХСТРОЙ"</t>
    </r>
    <r>
      <rPr>
        <i/>
        <sz val="10"/>
        <color indexed="8"/>
        <rFont val="Arial Cyr"/>
        <family val="2"/>
      </rPr>
      <t xml:space="preserve">
186,4 т.р./257,2 т.р.
</t>
    </r>
    <r>
      <rPr>
        <b/>
        <i/>
        <sz val="10"/>
        <color indexed="8"/>
        <rFont val="Arial Cyr"/>
        <family val="0"/>
      </rPr>
      <t xml:space="preserve">АО "КИНЕШЕМСКИЙ ХЛЕБОКОМБИНАТ"
</t>
    </r>
    <r>
      <rPr>
        <i/>
        <sz val="10"/>
        <color indexed="8"/>
        <rFont val="Arial Cyr"/>
        <family val="0"/>
      </rPr>
      <t>159,7 т.р./226,3 т.р.</t>
    </r>
    <r>
      <rPr>
        <i/>
        <sz val="10"/>
        <color indexed="8"/>
        <rFont val="Arial Cyr"/>
        <family val="2"/>
      </rPr>
      <t xml:space="preserve">
</t>
    </r>
    <r>
      <rPr>
        <b/>
        <i/>
        <sz val="10"/>
        <rFont val="Arial Cyr"/>
        <family val="0"/>
      </rPr>
      <t xml:space="preserve">ООО "МВМ"
</t>
    </r>
    <r>
      <rPr>
        <i/>
        <sz val="10"/>
        <rFont val="Arial Cyr"/>
        <family val="0"/>
      </rPr>
      <t>48,1 т.р./157,0 т.р.</t>
    </r>
    <r>
      <rPr>
        <i/>
        <sz val="10"/>
        <color indexed="10"/>
        <rFont val="Arial Cyr"/>
        <family val="0"/>
      </rPr>
      <t xml:space="preserve">
</t>
    </r>
    <r>
      <rPr>
        <b/>
        <i/>
        <sz val="10"/>
        <rFont val="Arial Cyr"/>
        <family val="0"/>
      </rPr>
      <t xml:space="preserve">ОБЩЕСТВО С ОГРАНИЧЕННОЙ ОТВЕТСТВЕННОСТЬЮ "ТОРГОВЫЙ ЦЕНТР"
</t>
    </r>
    <r>
      <rPr>
        <i/>
        <sz val="10"/>
        <rFont val="Arial Cyr"/>
        <family val="0"/>
      </rPr>
      <t>47,5 т.р.</t>
    </r>
    <r>
      <rPr>
        <b/>
        <i/>
        <sz val="10"/>
        <rFont val="Arial Cyr"/>
        <family val="0"/>
      </rPr>
      <t>/</t>
    </r>
    <r>
      <rPr>
        <i/>
        <sz val="10"/>
        <rFont val="Arial Cyr"/>
        <family val="0"/>
      </rPr>
      <t>99,4 т.р.</t>
    </r>
    <r>
      <rPr>
        <i/>
        <sz val="10"/>
        <color indexed="8"/>
        <rFont val="Arial Cyr"/>
        <family val="0"/>
      </rPr>
      <t xml:space="preserve">
</t>
    </r>
    <r>
      <rPr>
        <b/>
        <i/>
        <sz val="10"/>
        <color indexed="8"/>
        <rFont val="Arial Cyr"/>
        <family val="0"/>
      </rPr>
      <t xml:space="preserve">ООО "Газпромнефть-Терминал"
</t>
    </r>
    <r>
      <rPr>
        <i/>
        <sz val="10"/>
        <color indexed="8"/>
        <rFont val="Arial Cyr"/>
        <family val="0"/>
      </rPr>
      <t xml:space="preserve">94,2 т.р. / 376,6 т.р.
</t>
    </r>
    <r>
      <rPr>
        <i/>
        <u val="single"/>
        <sz val="10"/>
        <color indexed="8"/>
        <rFont val="Arial Cyr"/>
        <family val="0"/>
      </rPr>
      <t>Новые плательщики:</t>
    </r>
    <r>
      <rPr>
        <i/>
        <sz val="10"/>
        <color indexed="8"/>
        <rFont val="Arial Cyr"/>
        <family val="0"/>
      </rPr>
      <t xml:space="preserve">
</t>
    </r>
    <r>
      <rPr>
        <b/>
        <i/>
        <sz val="10"/>
        <color indexed="8"/>
        <rFont val="Arial Cyr"/>
        <family val="0"/>
      </rPr>
      <t>МЕЖРЕГИОНАЛЬНЫЙ ФИЛИАЛ ФКУ "ЦОКР" В Г.ВЛАДИМИРЕ</t>
    </r>
    <r>
      <rPr>
        <i/>
        <sz val="10"/>
        <color indexed="8"/>
        <rFont val="Arial Cyr"/>
        <family val="0"/>
      </rPr>
      <t xml:space="preserve"> - 182,0 т.р.; </t>
    </r>
    <r>
      <rPr>
        <b/>
        <i/>
        <sz val="10"/>
        <rFont val="Arial Cyr"/>
        <family val="0"/>
      </rPr>
      <t xml:space="preserve">ООО "СПЕЦТЕХНИКА" </t>
    </r>
    <r>
      <rPr>
        <i/>
        <sz val="10"/>
        <rFont val="Arial Cyr"/>
        <family val="0"/>
      </rPr>
      <t>102,7 т.р.;</t>
    </r>
    <r>
      <rPr>
        <i/>
        <sz val="10"/>
        <color indexed="10"/>
        <rFont val="Arial Cyr"/>
        <family val="0"/>
      </rPr>
      <t xml:space="preserve"> </t>
    </r>
    <r>
      <rPr>
        <b/>
        <i/>
        <sz val="10"/>
        <rFont val="Arial Cyr"/>
        <family val="0"/>
      </rPr>
      <t xml:space="preserve">ООО "КДК-44" </t>
    </r>
    <r>
      <rPr>
        <i/>
        <sz val="10"/>
        <rFont val="Arial Cyr"/>
        <family val="0"/>
      </rPr>
      <t>84,1 т.р.;</t>
    </r>
    <r>
      <rPr>
        <i/>
        <sz val="10"/>
        <color indexed="8"/>
        <rFont val="Arial Cyr"/>
        <family val="2"/>
      </rPr>
      <t xml:space="preserve"> </t>
    </r>
    <r>
      <rPr>
        <b/>
        <i/>
        <sz val="10"/>
        <color indexed="8"/>
        <rFont val="Arial Cyr"/>
        <family val="0"/>
      </rPr>
      <t xml:space="preserve">АО "Комильфо" </t>
    </r>
    <r>
      <rPr>
        <i/>
        <sz val="10"/>
        <color indexed="8"/>
        <rFont val="Arial Cyr"/>
        <family val="0"/>
      </rPr>
      <t xml:space="preserve">124,3 т.р.; </t>
    </r>
    <r>
      <rPr>
        <b/>
        <i/>
        <sz val="10"/>
        <color indexed="8"/>
        <rFont val="Arial Cyr"/>
        <family val="0"/>
      </rPr>
      <t>АО " Калипсо"</t>
    </r>
    <r>
      <rPr>
        <i/>
        <sz val="10"/>
        <color indexed="8"/>
        <rFont val="Arial Cyr"/>
        <family val="0"/>
      </rPr>
      <t xml:space="preserve"> 110,3 т.р.; </t>
    </r>
    <r>
      <rPr>
        <b/>
        <i/>
        <sz val="10"/>
        <color indexed="8"/>
        <rFont val="Arial Cyr"/>
        <family val="0"/>
      </rPr>
      <t>ООО "Сателлит СиЭмДжи"</t>
    </r>
    <r>
      <rPr>
        <i/>
        <sz val="10"/>
        <color indexed="8"/>
        <rFont val="Arial Cyr"/>
        <family val="0"/>
      </rPr>
      <t xml:space="preserve"> 100,3 т.р.; </t>
    </r>
    <r>
      <rPr>
        <b/>
        <i/>
        <sz val="10"/>
        <color indexed="8"/>
        <rFont val="Arial Cyr"/>
        <family val="0"/>
      </rPr>
      <t xml:space="preserve">ООО "ЮМ-Металл" </t>
    </r>
    <r>
      <rPr>
        <i/>
        <sz val="10"/>
        <color indexed="8"/>
        <rFont val="Arial Cyr"/>
        <family val="0"/>
      </rPr>
      <t xml:space="preserve">60,2 т.р.
</t>
    </r>
    <r>
      <rPr>
        <i/>
        <sz val="10"/>
        <color indexed="8"/>
        <rFont val="Arial Cyr"/>
        <family val="2"/>
      </rPr>
      <t>Увеличилась общая сумма ежеквартальных платежей от МУ (2020/2021) 7,8 млн.р./8 млн.р (МБДОУ детский сад №25)</t>
    </r>
  </si>
  <si>
    <t xml:space="preserve">Аренда </t>
  </si>
  <si>
    <t>Прибыль МУПов</t>
  </si>
  <si>
    <t>НАЕМ муниципального жилого фонда</t>
  </si>
  <si>
    <t>ПЛАТА за НВОС</t>
  </si>
  <si>
    <t xml:space="preserve">  ДОХОДЫ ОТ ПРОДАЖИ </t>
  </si>
  <si>
    <t>Имущество</t>
  </si>
  <si>
    <t>Земля</t>
  </si>
  <si>
    <t xml:space="preserve"> ШТРАФЫ, САНКЦИИ, ВОЗМЕЩЕНИЕ УЩЕРБА</t>
  </si>
  <si>
    <t xml:space="preserve"> ПРОЧИЕ НЕНАЛОГОВЫЕ ДОХОДЫ</t>
  </si>
  <si>
    <t>Плата по договорам на установку и эксплуатацию рекламной конструкции</t>
  </si>
  <si>
    <t xml:space="preserve">Взносы от погашения ипотечных кредитов </t>
  </si>
  <si>
    <t>Прочие неналоговые доходы бюджетов городских округов</t>
  </si>
  <si>
    <t>Плата по договорам на размещение нестационарного объекта для осуществления торговли и оказания услуг</t>
  </si>
  <si>
    <t>за 2021 год</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</si>
</sst>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s>
  <fonts count="73">
    <font>
      <sz val="11"/>
      <name val="Calibri"/>
      <family val="2"/>
    </font>
    <font>
      <sz val="11"/>
      <color indexed="8"/>
      <name val="Calibri"/>
      <family val="2"/>
    </font>
    <font>
      <sz val="10"/>
      <color indexed="8"/>
      <name val="Arial Cyr"/>
      <family val="2"/>
    </font>
    <font>
      <b/>
      <sz val="12"/>
      <color indexed="8"/>
      <name val="Arial Cyr"/>
      <family val="2"/>
    </font>
    <font>
      <sz val="12"/>
      <color indexed="8"/>
      <name val="Arial Cyr"/>
      <family val="2"/>
    </font>
    <font>
      <b/>
      <sz val="10"/>
      <color indexed="8"/>
      <name val="Arial Cyr"/>
      <family val="0"/>
    </font>
    <font>
      <b/>
      <sz val="11"/>
      <name val="Calibri"/>
      <family val="2"/>
    </font>
    <font>
      <b/>
      <sz val="11"/>
      <color indexed="8"/>
      <name val="Arial Cyr"/>
      <family val="2"/>
    </font>
    <font>
      <sz val="10"/>
      <name val="Arial Cyr"/>
      <family val="0"/>
    </font>
    <font>
      <sz val="11"/>
      <color indexed="8"/>
      <name val="Arial Cyr"/>
      <family val="2"/>
    </font>
    <font>
      <sz val="10"/>
      <color indexed="8"/>
      <name val="Arial"/>
      <family val="2"/>
    </font>
    <font>
      <b/>
      <sz val="12"/>
      <color indexed="8"/>
      <name val="Times New Roman"/>
      <family val="1"/>
    </font>
    <font>
      <sz val="12"/>
      <color indexed="8"/>
      <name val="Times New Roman"/>
      <family val="1"/>
    </font>
    <font>
      <sz val="12"/>
      <name val="Calibri"/>
      <family val="2"/>
    </font>
    <font>
      <b/>
      <sz val="12"/>
      <name val="Calibri"/>
      <family val="2"/>
    </font>
    <font>
      <sz val="9"/>
      <color indexed="8"/>
      <name val="Cambria"/>
      <family val="1"/>
    </font>
    <font>
      <i/>
      <sz val="9"/>
      <color indexed="8"/>
      <name val="Cambria"/>
      <family val="1"/>
    </font>
    <font>
      <b/>
      <sz val="14"/>
      <name val="Calibri"/>
      <family val="2"/>
    </font>
    <font>
      <i/>
      <sz val="11"/>
      <color indexed="8"/>
      <name val="Arial Cyr"/>
      <family val="2"/>
    </font>
    <font>
      <i/>
      <sz val="12"/>
      <color indexed="8"/>
      <name val="Arial Cyr"/>
      <family val="2"/>
    </font>
    <font>
      <i/>
      <sz val="10"/>
      <color indexed="8"/>
      <name val="Arial Cyr"/>
      <family val="2"/>
    </font>
    <font>
      <b/>
      <i/>
      <sz val="10"/>
      <color indexed="8"/>
      <name val="Arial Cyr"/>
      <family val="0"/>
    </font>
    <font>
      <b/>
      <i/>
      <sz val="10"/>
      <name val="Arial Cyr"/>
      <family val="0"/>
    </font>
    <font>
      <i/>
      <sz val="10"/>
      <name val="Arial Cyr"/>
      <family val="0"/>
    </font>
    <font>
      <i/>
      <sz val="10"/>
      <color indexed="10"/>
      <name val="Arial Cyr"/>
      <family val="0"/>
    </font>
    <font>
      <i/>
      <u val="single"/>
      <sz val="10"/>
      <color indexed="8"/>
      <name val="Arial Cyr"/>
      <family val="0"/>
    </font>
    <font>
      <i/>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9"/>
      <color rgb="FF000000"/>
      <name val="Cambria"/>
      <family val="1"/>
    </font>
    <font>
      <i/>
      <sz val="9"/>
      <color rgb="FF000000"/>
      <name val="Cambria"/>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Arial Cyr"/>
      <family val="2"/>
    </font>
    <font>
      <sz val="11"/>
      <color rgb="FF000000"/>
      <name val="Arial Cyr"/>
      <family val="2"/>
    </font>
    <font>
      <sz val="12"/>
      <color rgb="FF000000"/>
      <name val="Arial Cyr"/>
      <family val="2"/>
    </font>
    <font>
      <b/>
      <sz val="12"/>
      <color rgb="FF000000"/>
      <name val="Times New Roman"/>
      <family val="1"/>
    </font>
    <font>
      <sz val="12"/>
      <color rgb="FF000000"/>
      <name val="Times New Roman"/>
      <family val="1"/>
    </font>
    <font>
      <i/>
      <sz val="11"/>
      <color rgb="FF000000"/>
      <name val="Arial Cyr"/>
      <family val="2"/>
    </font>
    <font>
      <i/>
      <sz val="12"/>
      <color rgb="FF000000"/>
      <name val="Arial Cyr"/>
      <family val="2"/>
    </font>
    <font>
      <i/>
      <sz val="10"/>
      <color rgb="FF0000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7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style="thin">
        <color rgb="FF000000"/>
      </top>
      <bottom style="thin">
        <color rgb="FF000000"/>
      </bottom>
    </border>
    <border>
      <left style="thin"/>
      <right style="thin"/>
      <top style="thin"/>
      <bottom style="thin"/>
    </border>
    <border>
      <left/>
      <right style="thin"/>
      <top style="thin"/>
      <bottom style="thin"/>
    </border>
    <border>
      <left/>
      <right style="thin">
        <color rgb="FF000000"/>
      </right>
      <top/>
      <bottom style="medium"/>
    </border>
    <border>
      <left style="thin">
        <color rgb="FF000000"/>
      </left>
      <right style="thin">
        <color rgb="FF000000"/>
      </right>
      <top/>
      <bottom style="medium"/>
    </border>
    <border>
      <left style="thin">
        <color rgb="FF000000"/>
      </left>
      <right style="medium"/>
      <top/>
      <bottom style="medium"/>
    </border>
    <border>
      <left style="thin"/>
      <right style="thin"/>
      <top style="thin"/>
      <bottom/>
    </border>
    <border>
      <left style="thin">
        <color rgb="FF000000"/>
      </left>
      <right style="medium"/>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top style="thin">
        <color rgb="FF000000"/>
      </top>
      <bottom/>
    </border>
    <border>
      <left/>
      <right style="thin">
        <color rgb="FF000000"/>
      </right>
      <top style="thin"/>
      <bottom/>
    </border>
    <border>
      <left style="thin">
        <color rgb="FF000000"/>
      </left>
      <right style="thin">
        <color rgb="FF000000"/>
      </right>
      <top style="thin"/>
      <bottom/>
    </border>
    <border>
      <left style="thin">
        <color rgb="FF000000"/>
      </left>
      <right style="medium"/>
      <top style="thin"/>
      <bottom/>
    </border>
    <border>
      <left/>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right style="thin">
        <color rgb="FF000000"/>
      </right>
      <top/>
      <bottom style="thin">
        <color rgb="FF000000"/>
      </bottom>
    </border>
    <border>
      <left style="medium"/>
      <right/>
      <top/>
      <bottom/>
    </border>
    <border>
      <left style="thin"/>
      <right/>
      <top style="thin"/>
      <bottom/>
    </border>
    <border>
      <left style="thin"/>
      <right style="medium"/>
      <top style="thin"/>
      <bottom/>
    </border>
    <border>
      <left style="medium"/>
      <right/>
      <top style="thin"/>
      <bottom style="medium"/>
    </border>
    <border>
      <left/>
      <right/>
      <top style="thin"/>
      <bottom style="medium"/>
    </border>
    <border>
      <left style="thin"/>
      <right/>
      <top style="thin"/>
      <bottom style="medium"/>
    </border>
    <border>
      <left style="thin"/>
      <right style="thin"/>
      <top style="thin"/>
      <bottom style="medium"/>
    </border>
    <border>
      <left/>
      <right style="thin">
        <color rgb="FF000000"/>
      </right>
      <top style="thin">
        <color rgb="FF000000"/>
      </top>
      <bottom style="medium"/>
    </border>
    <border>
      <left style="thin"/>
      <right/>
      <top style="thin"/>
      <bottom style="thin"/>
    </border>
    <border>
      <left style="thin"/>
      <right style="medium"/>
      <top style="thin"/>
      <bottom style="medium"/>
    </border>
    <border>
      <left/>
      <right/>
      <top style="thin"/>
      <bottom/>
    </border>
    <border>
      <left style="thin"/>
      <right style="thin"/>
      <top/>
      <bottom style="thin"/>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medium"/>
      <bottom/>
    </border>
    <border>
      <left style="thin">
        <color rgb="FF000000"/>
      </left>
      <right style="medium"/>
      <top/>
      <bottom/>
    </border>
    <border>
      <left style="thin">
        <color rgb="FF000000"/>
      </left>
      <right/>
      <top style="thin">
        <color rgb="FF000000"/>
      </top>
      <bottom/>
    </border>
    <border>
      <left style="thin">
        <color rgb="FF000000"/>
      </left>
      <right/>
      <top style="medium"/>
      <bottom/>
    </border>
    <border>
      <left/>
      <right/>
      <top style="medium"/>
      <bottom/>
    </border>
    <border>
      <left/>
      <right style="thin">
        <color rgb="FF000000"/>
      </right>
      <top style="medium"/>
      <bottom/>
    </border>
    <border>
      <left style="thin">
        <color rgb="FF000000"/>
      </left>
      <right/>
      <top/>
      <bottom style="thin"/>
    </border>
    <border>
      <left/>
      <right/>
      <top/>
      <bottom style="thin"/>
    </border>
    <border>
      <left/>
      <right style="thin">
        <color rgb="FF000000"/>
      </right>
      <top/>
      <bottom style="thin"/>
    </border>
    <border>
      <left style="thin">
        <color rgb="FF000000"/>
      </left>
      <right/>
      <top style="thin"/>
      <bottom/>
    </border>
    <border>
      <left/>
      <right style="thin"/>
      <top style="thin"/>
      <bottom/>
    </border>
    <border>
      <left/>
      <right style="thin"/>
      <top/>
      <bottom style="thin"/>
    </border>
    <border>
      <left style="medium"/>
      <right style="thin">
        <color rgb="FF000000"/>
      </right>
      <top style="thin">
        <color rgb="FF000000"/>
      </top>
      <bottom style="thin">
        <color rgb="FF000000"/>
      </bottom>
    </border>
    <border>
      <left style="thin"/>
      <right style="medium"/>
      <top style="medium"/>
      <bottom/>
    </border>
    <border>
      <left style="thin"/>
      <right style="medium"/>
      <top/>
      <bottom/>
    </border>
    <border>
      <left/>
      <right style="thin"/>
      <top style="medium"/>
      <bottom/>
    </border>
    <border>
      <left/>
      <right style="thin"/>
      <top/>
      <bottom/>
    </border>
    <border>
      <left style="thin"/>
      <right style="thin"/>
      <top style="medium"/>
      <bottom style="thin"/>
    </border>
    <border>
      <left/>
      <right/>
      <top style="medium"/>
      <bottom style="thin"/>
    </border>
    <border>
      <left/>
      <right style="thin"/>
      <top style="medium"/>
      <bottom style="thin"/>
    </border>
    <border>
      <left style="thin"/>
      <right/>
      <top style="medium"/>
      <bottom style="thin"/>
    </border>
    <border>
      <left style="thin"/>
      <right style="thin"/>
      <top style="medium"/>
      <bottom/>
    </border>
    <border>
      <left style="thin"/>
      <right style="thin"/>
      <top/>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45" fillId="20" borderId="0">
      <alignment/>
      <protection/>
    </xf>
    <xf numFmtId="0" fontId="45" fillId="0" borderId="0">
      <alignment horizontal="left" wrapText="1"/>
      <protection/>
    </xf>
    <xf numFmtId="0" fontId="46" fillId="0" borderId="0">
      <alignment horizontal="center" wrapText="1"/>
      <protection/>
    </xf>
    <xf numFmtId="0" fontId="46" fillId="0" borderId="0">
      <alignment horizontal="center"/>
      <protection/>
    </xf>
    <xf numFmtId="0" fontId="45" fillId="0" borderId="0">
      <alignment horizontal="right"/>
      <protection/>
    </xf>
    <xf numFmtId="0" fontId="45" fillId="20" borderId="1">
      <alignment/>
      <protection/>
    </xf>
    <xf numFmtId="0" fontId="45" fillId="0" borderId="2">
      <alignment horizontal="center" vertical="center" wrapText="1"/>
      <protection/>
    </xf>
    <xf numFmtId="0" fontId="45" fillId="20" borderId="3">
      <alignment/>
      <protection/>
    </xf>
    <xf numFmtId="49" fontId="45" fillId="0" borderId="2">
      <alignment horizontal="center" vertical="top" shrinkToFit="1"/>
      <protection/>
    </xf>
    <xf numFmtId="0" fontId="45" fillId="0" borderId="2">
      <alignment horizontal="center" vertical="top" wrapText="1"/>
      <protection/>
    </xf>
    <xf numFmtId="4" fontId="45" fillId="0" borderId="2">
      <alignment horizontal="right" vertical="top" shrinkToFit="1"/>
      <protection/>
    </xf>
    <xf numFmtId="10" fontId="45" fillId="0" borderId="2">
      <alignment horizontal="center" vertical="top" shrinkToFit="1"/>
      <protection/>
    </xf>
    <xf numFmtId="0" fontId="45" fillId="20" borderId="4">
      <alignment/>
      <protection/>
    </xf>
    <xf numFmtId="49" fontId="47" fillId="0" borderId="2">
      <alignment horizontal="left" vertical="top" shrinkToFit="1"/>
      <protection/>
    </xf>
    <xf numFmtId="4" fontId="47" fillId="21" borderId="2">
      <alignment horizontal="right" vertical="top" shrinkToFit="1"/>
      <protection/>
    </xf>
    <xf numFmtId="10" fontId="47" fillId="21" borderId="2">
      <alignment horizontal="center" vertical="top" shrinkToFit="1"/>
      <protection/>
    </xf>
    <xf numFmtId="0" fontId="45" fillId="0" borderId="0">
      <alignment/>
      <protection/>
    </xf>
    <xf numFmtId="0" fontId="45" fillId="20" borderId="1">
      <alignment horizontal="left"/>
      <protection/>
    </xf>
    <xf numFmtId="0" fontId="45" fillId="0" borderId="2">
      <alignment horizontal="left" vertical="top" wrapText="1"/>
      <protection/>
    </xf>
    <xf numFmtId="4" fontId="47" fillId="22" borderId="2">
      <alignment horizontal="right" vertical="top" shrinkToFit="1"/>
      <protection/>
    </xf>
    <xf numFmtId="10" fontId="47" fillId="22" borderId="2">
      <alignment horizontal="center" vertical="top" shrinkToFit="1"/>
      <protection/>
    </xf>
    <xf numFmtId="0" fontId="45" fillId="20" borderId="3">
      <alignment horizontal="left"/>
      <protection/>
    </xf>
    <xf numFmtId="0" fontId="45" fillId="20" borderId="4">
      <alignment horizontal="left"/>
      <protection/>
    </xf>
    <xf numFmtId="0" fontId="45" fillId="20" borderId="0">
      <alignment horizontal="left"/>
      <protection/>
    </xf>
    <xf numFmtId="4" fontId="47" fillId="22" borderId="2">
      <alignment horizontal="right" vertical="top" shrinkToFit="1"/>
      <protection/>
    </xf>
    <xf numFmtId="4" fontId="48" fillId="0" borderId="2">
      <alignment horizontal="right" vertical="center" shrinkToFit="1"/>
      <protection/>
    </xf>
    <xf numFmtId="4" fontId="49" fillId="0" borderId="5">
      <alignment horizontal="right" vertical="center" shrinkToFit="1"/>
      <protection/>
    </xf>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6" applyNumberFormat="0" applyAlignment="0" applyProtection="0"/>
    <xf numFmtId="0" fontId="51" fillId="30" borderId="7" applyNumberFormat="0" applyAlignment="0" applyProtection="0"/>
    <xf numFmtId="0" fontId="52"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0" borderId="10" applyNumberFormat="0" applyFill="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31" borderId="12" applyNumberFormat="0" applyAlignment="0" applyProtection="0"/>
    <xf numFmtId="0" fontId="58" fillId="0" borderId="0" applyNumberFormat="0" applyFill="0" applyBorder="0" applyAlignment="0" applyProtection="0"/>
    <xf numFmtId="0" fontId="59" fillId="32" borderId="0" applyNumberFormat="0" applyBorder="0" applyAlignment="0" applyProtection="0"/>
    <xf numFmtId="0" fontId="60" fillId="33" borderId="0" applyNumberFormat="0" applyBorder="0" applyAlignment="0" applyProtection="0"/>
    <xf numFmtId="0" fontId="6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62" fillId="0" borderId="14"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5" borderId="0" applyNumberFormat="0" applyBorder="0" applyAlignment="0" applyProtection="0"/>
  </cellStyleXfs>
  <cellXfs count="203">
    <xf numFmtId="0" fontId="0" fillId="0" borderId="0" xfId="0" applyFont="1" applyAlignment="1">
      <alignment/>
    </xf>
    <xf numFmtId="0" fontId="0" fillId="36" borderId="0" xfId="0" applyFont="1" applyFill="1" applyAlignment="1" applyProtection="1">
      <alignment horizontal="center" vertical="center"/>
      <protection locked="0"/>
    </xf>
    <xf numFmtId="0" fontId="0" fillId="36" borderId="0" xfId="0" applyFont="1" applyFill="1" applyAlignment="1" applyProtection="1">
      <alignment horizontal="left" vertical="center"/>
      <protection locked="0"/>
    </xf>
    <xf numFmtId="0" fontId="47" fillId="36" borderId="15" xfId="42" applyNumberFormat="1" applyFont="1" applyFill="1" applyBorder="1" applyAlignment="1" applyProtection="1">
      <alignment horizontal="center" vertical="center"/>
      <protection/>
    </xf>
    <xf numFmtId="0" fontId="6" fillId="36" borderId="0" xfId="0" applyFont="1" applyFill="1" applyAlignment="1" applyProtection="1">
      <alignment horizontal="center" vertical="center"/>
      <protection locked="0"/>
    </xf>
    <xf numFmtId="0" fontId="47" fillId="36" borderId="16" xfId="44" applyFont="1" applyFill="1" applyBorder="1" applyAlignment="1">
      <alignment horizontal="center" vertical="center" wrapText="1"/>
      <protection/>
    </xf>
    <xf numFmtId="0" fontId="47" fillId="36" borderId="17" xfId="44" applyFont="1" applyFill="1" applyBorder="1" applyAlignment="1">
      <alignment horizontal="center" vertical="center" wrapText="1"/>
      <protection/>
    </xf>
    <xf numFmtId="0" fontId="47" fillId="36" borderId="18" xfId="44" applyNumberFormat="1" applyFont="1" applyFill="1" applyBorder="1" applyAlignment="1" applyProtection="1">
      <alignment horizontal="center" vertical="center" wrapText="1"/>
      <protection/>
    </xf>
    <xf numFmtId="0" fontId="47" fillId="36" borderId="17" xfId="44" applyNumberFormat="1" applyFont="1" applyFill="1" applyBorder="1" applyAlignment="1" applyProtection="1">
      <alignment horizontal="center" vertical="center" wrapText="1"/>
      <protection/>
    </xf>
    <xf numFmtId="49" fontId="65" fillId="10" borderId="16" xfId="46" applyFont="1" applyFill="1" applyBorder="1" applyAlignment="1" applyProtection="1">
      <alignment horizontal="center" vertical="center" shrinkToFit="1"/>
      <protection/>
    </xf>
    <xf numFmtId="49" fontId="65" fillId="10" borderId="17" xfId="46" applyFont="1" applyFill="1" applyBorder="1" applyAlignment="1" applyProtection="1">
      <alignment horizontal="center" vertical="center" shrinkToFit="1"/>
      <protection/>
    </xf>
    <xf numFmtId="0" fontId="65" fillId="10" borderId="19" xfId="56" applyNumberFormat="1" applyFont="1" applyFill="1" applyBorder="1" applyAlignment="1" applyProtection="1">
      <alignment horizontal="left" vertical="center" wrapText="1"/>
      <protection/>
    </xf>
    <xf numFmtId="49" fontId="65" fillId="10" borderId="20" xfId="46" applyFont="1" applyFill="1" applyBorder="1" applyAlignment="1" applyProtection="1">
      <alignment horizontal="left" vertical="center"/>
      <protection/>
    </xf>
    <xf numFmtId="4" fontId="46" fillId="10" borderId="20" xfId="57" applyFont="1" applyFill="1" applyBorder="1" applyAlignment="1" applyProtection="1">
      <alignment horizontal="center" vertical="center" shrinkToFit="1"/>
      <protection/>
    </xf>
    <xf numFmtId="10" fontId="46" fillId="10" borderId="20" xfId="57" applyNumberFormat="1" applyFont="1" applyFill="1" applyBorder="1" applyAlignment="1" applyProtection="1">
      <alignment horizontal="center" vertical="center" shrinkToFit="1"/>
      <protection/>
    </xf>
    <xf numFmtId="4" fontId="47" fillId="10" borderId="21" xfId="57" applyFont="1" applyFill="1" applyBorder="1" applyAlignment="1" applyProtection="1">
      <alignment horizontal="left" vertical="top" shrinkToFit="1"/>
      <protection/>
    </xf>
    <xf numFmtId="0" fontId="6" fillId="10" borderId="0" xfId="0" applyFont="1" applyFill="1" applyAlignment="1" applyProtection="1">
      <alignment horizontal="center" vertical="center"/>
      <protection locked="0"/>
    </xf>
    <xf numFmtId="49" fontId="65" fillId="37" borderId="16" xfId="46" applyFont="1" applyFill="1" applyBorder="1" applyAlignment="1" applyProtection="1">
      <alignment horizontal="center" vertical="center" shrinkToFit="1"/>
      <protection/>
    </xf>
    <xf numFmtId="10" fontId="45" fillId="36" borderId="22" xfId="58" applyFont="1" applyFill="1" applyBorder="1" applyAlignment="1" applyProtection="1">
      <alignment horizontal="left" vertical="top" wrapText="1" shrinkToFit="1"/>
      <protection/>
    </xf>
    <xf numFmtId="0" fontId="6" fillId="37" borderId="0" xfId="0" applyFont="1" applyFill="1" applyAlignment="1" applyProtection="1">
      <alignment horizontal="center" vertical="center"/>
      <protection locked="0"/>
    </xf>
    <xf numFmtId="10" fontId="47" fillId="36" borderId="23" xfId="58" applyFont="1" applyFill="1" applyBorder="1" applyAlignment="1" applyProtection="1">
      <alignment horizontal="left" vertical="top" shrinkToFit="1"/>
      <protection/>
    </xf>
    <xf numFmtId="49" fontId="65" fillId="37" borderId="17" xfId="46" applyFont="1" applyFill="1" applyBorder="1" applyAlignment="1" applyProtection="1">
      <alignment horizontal="center" vertical="center" shrinkToFit="1"/>
      <protection/>
    </xf>
    <xf numFmtId="0" fontId="65" fillId="37" borderId="24" xfId="56" applyNumberFormat="1" applyFont="1" applyFill="1" applyBorder="1" applyAlignment="1" applyProtection="1">
      <alignment horizontal="left" vertical="center" wrapText="1"/>
      <protection/>
    </xf>
    <xf numFmtId="49" fontId="65" fillId="37" borderId="2" xfId="46" applyFont="1" applyFill="1" applyBorder="1" applyAlignment="1" applyProtection="1">
      <alignment horizontal="left" vertical="center"/>
      <protection/>
    </xf>
    <xf numFmtId="4" fontId="46" fillId="37" borderId="2" xfId="57" applyFont="1" applyFill="1" applyBorder="1" applyAlignment="1" applyProtection="1">
      <alignment horizontal="center" vertical="center" shrinkToFit="1"/>
      <protection/>
    </xf>
    <xf numFmtId="10" fontId="46" fillId="37" borderId="2" xfId="57" applyNumberFormat="1" applyFont="1" applyFill="1" applyBorder="1" applyAlignment="1" applyProtection="1">
      <alignment horizontal="center" vertical="center" shrinkToFit="1"/>
      <protection/>
    </xf>
    <xf numFmtId="10" fontId="47" fillId="36" borderId="25" xfId="58" applyFont="1" applyFill="1" applyBorder="1" applyAlignment="1" applyProtection="1">
      <alignment horizontal="left" vertical="top" shrinkToFit="1"/>
      <protection/>
    </xf>
    <xf numFmtId="10" fontId="45" fillId="36" borderId="25" xfId="58" applyFont="1" applyFill="1" applyBorder="1" applyAlignment="1" applyProtection="1">
      <alignment horizontal="left" vertical="top" wrapText="1" shrinkToFit="1"/>
      <protection/>
    </xf>
    <xf numFmtId="43" fontId="46" fillId="37" borderId="2" xfId="90" applyFont="1" applyFill="1" applyBorder="1" applyAlignment="1" applyProtection="1">
      <alignment horizontal="center" vertical="center" shrinkToFit="1"/>
      <protection/>
    </xf>
    <xf numFmtId="0" fontId="66" fillId="36" borderId="24" xfId="56" applyNumberFormat="1" applyFont="1" applyFill="1" applyBorder="1" applyAlignment="1" applyProtection="1">
      <alignment horizontal="left" vertical="center" wrapText="1"/>
      <protection/>
    </xf>
    <xf numFmtId="49" fontId="66" fillId="36" borderId="2" xfId="46" applyFont="1" applyFill="1" applyBorder="1" applyAlignment="1" applyProtection="1">
      <alignment horizontal="left" vertical="center"/>
      <protection/>
    </xf>
    <xf numFmtId="4" fontId="67" fillId="36" borderId="2" xfId="57" applyFont="1" applyFill="1" applyBorder="1" applyAlignment="1" applyProtection="1">
      <alignment horizontal="center" vertical="center" shrinkToFit="1"/>
      <protection/>
    </xf>
    <xf numFmtId="43" fontId="67" fillId="36" borderId="2" xfId="90" applyFont="1" applyFill="1" applyBorder="1" applyAlignment="1" applyProtection="1">
      <alignment horizontal="center" vertical="center" shrinkToFit="1"/>
      <protection/>
    </xf>
    <xf numFmtId="10" fontId="67" fillId="36" borderId="2" xfId="57" applyNumberFormat="1" applyFont="1" applyFill="1" applyBorder="1" applyAlignment="1" applyProtection="1">
      <alignment horizontal="center" vertical="center" shrinkToFit="1"/>
      <protection/>
    </xf>
    <xf numFmtId="49" fontId="66" fillId="36" borderId="16" xfId="46" applyFont="1" applyFill="1" applyBorder="1" applyAlignment="1" applyProtection="1">
      <alignment horizontal="center" vertical="center" shrinkToFit="1"/>
      <protection/>
    </xf>
    <xf numFmtId="49" fontId="66" fillId="36" borderId="17" xfId="46" applyFont="1" applyFill="1" applyBorder="1" applyAlignment="1" applyProtection="1">
      <alignment horizontal="center" vertical="center" shrinkToFit="1"/>
      <protection/>
    </xf>
    <xf numFmtId="4" fontId="67" fillId="38" borderId="2" xfId="57" applyFont="1" applyFill="1" applyBorder="1" applyAlignment="1" applyProtection="1">
      <alignment horizontal="center" vertical="center" shrinkToFit="1"/>
      <protection/>
    </xf>
    <xf numFmtId="10" fontId="45" fillId="36" borderId="25" xfId="58" applyFont="1" applyFill="1" applyBorder="1" applyAlignment="1" applyProtection="1">
      <alignment horizontal="left" vertical="top" wrapText="1" shrinkToFit="1"/>
      <protection/>
    </xf>
    <xf numFmtId="10" fontId="45" fillId="36" borderId="25" xfId="58" applyFont="1" applyFill="1" applyBorder="1" applyAlignment="1" applyProtection="1">
      <alignment horizontal="left" vertical="top" shrinkToFit="1"/>
      <protection/>
    </xf>
    <xf numFmtId="10" fontId="45" fillId="36" borderId="25" xfId="58" applyFont="1" applyFill="1" applyBorder="1" applyAlignment="1" applyProtection="1">
      <alignment horizontal="left" vertical="top" wrapText="1"/>
      <protection/>
    </xf>
    <xf numFmtId="10" fontId="47" fillId="3" borderId="25" xfId="58" applyFont="1" applyFill="1" applyBorder="1" applyAlignment="1" applyProtection="1">
      <alignment horizontal="left" vertical="top" shrinkToFit="1"/>
      <protection/>
    </xf>
    <xf numFmtId="10" fontId="8" fillId="36" borderId="25" xfId="58" applyFont="1" applyFill="1" applyBorder="1" applyAlignment="1" applyProtection="1">
      <alignment horizontal="left" vertical="top" wrapText="1" shrinkToFit="1"/>
      <protection/>
    </xf>
    <xf numFmtId="10" fontId="8" fillId="36" borderId="25" xfId="58" applyFont="1" applyFill="1" applyBorder="1" applyAlignment="1" applyProtection="1">
      <alignment horizontal="left" vertical="top" wrapText="1" shrinkToFit="1"/>
      <protection/>
    </xf>
    <xf numFmtId="49" fontId="65" fillId="36" borderId="16" xfId="46" applyFont="1" applyFill="1" applyBorder="1" applyAlignment="1" applyProtection="1">
      <alignment horizontal="center" vertical="center" shrinkToFit="1"/>
      <protection/>
    </xf>
    <xf numFmtId="49" fontId="65" fillId="36" borderId="17" xfId="46" applyFont="1" applyFill="1" applyBorder="1" applyAlignment="1" applyProtection="1">
      <alignment horizontal="center" vertical="center" shrinkToFit="1"/>
      <protection/>
    </xf>
    <xf numFmtId="4" fontId="67" fillId="0" borderId="2" xfId="57" applyFont="1" applyFill="1" applyBorder="1" applyAlignment="1" applyProtection="1">
      <alignment horizontal="center" vertical="center" shrinkToFit="1"/>
      <protection/>
    </xf>
    <xf numFmtId="4" fontId="67" fillId="36" borderId="2" xfId="57" applyFont="1" applyFill="1" applyBorder="1" applyAlignment="1" applyProtection="1">
      <alignment horizontal="center" vertical="center" shrinkToFit="1"/>
      <protection/>
    </xf>
    <xf numFmtId="4" fontId="46" fillId="36" borderId="2" xfId="57" applyFont="1" applyFill="1" applyBorder="1" applyAlignment="1" applyProtection="1">
      <alignment horizontal="center" vertical="center" shrinkToFit="1"/>
      <protection/>
    </xf>
    <xf numFmtId="10" fontId="45" fillId="36" borderId="25" xfId="58" applyFont="1" applyFill="1" applyBorder="1" applyAlignment="1" applyProtection="1">
      <alignment horizontal="left" vertical="top" shrinkToFit="1"/>
      <protection/>
    </xf>
    <xf numFmtId="10" fontId="45" fillId="3" borderId="25" xfId="58" applyFont="1" applyFill="1" applyBorder="1" applyAlignment="1" applyProtection="1">
      <alignment horizontal="left" vertical="top" wrapText="1" shrinkToFit="1"/>
      <protection/>
    </xf>
    <xf numFmtId="49" fontId="66" fillId="36" borderId="22" xfId="46" applyFont="1" applyFill="1" applyBorder="1" applyAlignment="1" applyProtection="1">
      <alignment horizontal="center" vertical="center" shrinkToFit="1"/>
      <protection/>
    </xf>
    <xf numFmtId="0" fontId="66" fillId="36" borderId="26" xfId="56" applyNumberFormat="1" applyFont="1" applyFill="1" applyBorder="1" applyAlignment="1" applyProtection="1">
      <alignment horizontal="left" vertical="center" wrapText="1"/>
      <protection/>
    </xf>
    <xf numFmtId="49" fontId="66" fillId="36" borderId="27" xfId="46" applyFont="1" applyFill="1" applyBorder="1" applyAlignment="1" applyProtection="1">
      <alignment horizontal="left" vertical="center"/>
      <protection/>
    </xf>
    <xf numFmtId="4" fontId="67" fillId="36" borderId="27" xfId="57" applyFont="1" applyFill="1" applyBorder="1" applyAlignment="1" applyProtection="1">
      <alignment horizontal="center" vertical="center" shrinkToFit="1"/>
      <protection/>
    </xf>
    <xf numFmtId="43" fontId="67" fillId="36" borderId="27" xfId="90" applyFont="1" applyFill="1" applyBorder="1" applyAlignment="1" applyProtection="1">
      <alignment horizontal="center" vertical="center" shrinkToFit="1"/>
      <protection/>
    </xf>
    <xf numFmtId="10" fontId="67" fillId="36" borderId="27" xfId="57" applyNumberFormat="1" applyFont="1" applyFill="1" applyBorder="1" applyAlignment="1" applyProtection="1">
      <alignment horizontal="center" vertical="center" shrinkToFit="1"/>
      <protection/>
    </xf>
    <xf numFmtId="10" fontId="45" fillId="36" borderId="28" xfId="58" applyFont="1" applyFill="1" applyBorder="1" applyAlignment="1" applyProtection="1">
      <alignment horizontal="left" vertical="top" wrapText="1" shrinkToFit="1"/>
      <protection/>
    </xf>
    <xf numFmtId="0" fontId="66" fillId="36" borderId="29" xfId="56" applyNumberFormat="1" applyFont="1" applyFill="1" applyBorder="1" applyAlignment="1" applyProtection="1">
      <alignment horizontal="left" vertical="center" wrapText="1"/>
      <protection/>
    </xf>
    <xf numFmtId="49" fontId="66" fillId="36" borderId="30" xfId="46" applyFont="1" applyFill="1" applyBorder="1" applyAlignment="1" applyProtection="1">
      <alignment horizontal="left" vertical="center"/>
      <protection/>
    </xf>
    <xf numFmtId="4" fontId="67" fillId="36" borderId="30" xfId="57" applyFont="1" applyFill="1" applyBorder="1" applyAlignment="1" applyProtection="1">
      <alignment horizontal="center" vertical="center" shrinkToFit="1"/>
      <protection/>
    </xf>
    <xf numFmtId="43" fontId="67" fillId="36" borderId="30" xfId="90" applyFont="1" applyFill="1" applyBorder="1" applyAlignment="1" applyProtection="1">
      <alignment horizontal="center" vertical="center" shrinkToFit="1"/>
      <protection/>
    </xf>
    <xf numFmtId="10" fontId="67" fillId="36" borderId="30" xfId="57" applyNumberFormat="1" applyFont="1" applyFill="1" applyBorder="1" applyAlignment="1" applyProtection="1">
      <alignment horizontal="center" vertical="center" shrinkToFit="1"/>
      <protection/>
    </xf>
    <xf numFmtId="4" fontId="67" fillId="38" borderId="30" xfId="57" applyFont="1" applyFill="1" applyBorder="1" applyAlignment="1" applyProtection="1">
      <alignment horizontal="center" vertical="center" shrinkToFit="1"/>
      <protection/>
    </xf>
    <xf numFmtId="10" fontId="45" fillId="36" borderId="31" xfId="58" applyFont="1" applyFill="1" applyBorder="1" applyAlignment="1" applyProtection="1">
      <alignment horizontal="left" vertical="top" wrapText="1" shrinkToFit="1"/>
      <protection/>
    </xf>
    <xf numFmtId="0" fontId="65" fillId="10" borderId="32" xfId="56" applyNumberFormat="1" applyFont="1" applyFill="1" applyBorder="1" applyAlignment="1" applyProtection="1">
      <alignment horizontal="left" vertical="center" wrapText="1"/>
      <protection/>
    </xf>
    <xf numFmtId="49" fontId="65" fillId="10" borderId="33" xfId="46" applyFont="1" applyFill="1" applyBorder="1" applyAlignment="1" applyProtection="1">
      <alignment horizontal="left" vertical="center"/>
      <protection/>
    </xf>
    <xf numFmtId="43" fontId="46" fillId="10" borderId="33" xfId="90" applyFont="1" applyFill="1" applyBorder="1" applyAlignment="1" applyProtection="1">
      <alignment horizontal="center" vertical="center" shrinkToFit="1"/>
      <protection/>
    </xf>
    <xf numFmtId="10" fontId="46" fillId="10" borderId="33" xfId="57" applyNumberFormat="1" applyFont="1" applyFill="1" applyBorder="1" applyAlignment="1" applyProtection="1">
      <alignment horizontal="center" vertical="center" shrinkToFit="1"/>
      <protection/>
    </xf>
    <xf numFmtId="4" fontId="46" fillId="10" borderId="33" xfId="57" applyFont="1" applyFill="1" applyBorder="1" applyAlignment="1" applyProtection="1">
      <alignment horizontal="center" vertical="center" shrinkToFit="1"/>
      <protection/>
    </xf>
    <xf numFmtId="4" fontId="68" fillId="10" borderId="33" xfId="57" applyFont="1" applyFill="1" applyBorder="1" applyAlignment="1" applyProtection="1">
      <alignment horizontal="center" vertical="center" shrinkToFit="1"/>
      <protection/>
    </xf>
    <xf numFmtId="10" fontId="47" fillId="10" borderId="34" xfId="58" applyFont="1" applyFill="1" applyBorder="1" applyAlignment="1" applyProtection="1">
      <alignment horizontal="left" vertical="center" shrinkToFit="1"/>
      <protection/>
    </xf>
    <xf numFmtId="0" fontId="66" fillId="36" borderId="35" xfId="56" applyNumberFormat="1" applyFont="1" applyFill="1" applyBorder="1" applyAlignment="1" applyProtection="1">
      <alignment horizontal="left" vertical="center" wrapText="1"/>
      <protection/>
    </xf>
    <xf numFmtId="49" fontId="66" fillId="36" borderId="5" xfId="46" applyFont="1" applyFill="1" applyBorder="1" applyAlignment="1" applyProtection="1">
      <alignment horizontal="left" vertical="center"/>
      <protection/>
    </xf>
    <xf numFmtId="4" fontId="67" fillId="36" borderId="5" xfId="57" applyFont="1" applyFill="1" applyBorder="1" applyAlignment="1" applyProtection="1">
      <alignment horizontal="center" vertical="center" shrinkToFit="1"/>
      <protection/>
    </xf>
    <xf numFmtId="43" fontId="67" fillId="36" borderId="5" xfId="90" applyFont="1" applyFill="1" applyBorder="1" applyAlignment="1" applyProtection="1">
      <alignment horizontal="center" vertical="center" shrinkToFit="1"/>
      <protection/>
    </xf>
    <xf numFmtId="10" fontId="67" fillId="36" borderId="5" xfId="57" applyNumberFormat="1" applyFont="1" applyFill="1" applyBorder="1" applyAlignment="1" applyProtection="1">
      <alignment horizontal="center" vertical="center" shrinkToFit="1"/>
      <protection/>
    </xf>
    <xf numFmtId="4" fontId="69" fillId="36" borderId="5" xfId="57" applyFont="1" applyFill="1" applyBorder="1" applyAlignment="1" applyProtection="1">
      <alignment horizontal="center" vertical="center" shrinkToFit="1"/>
      <protection/>
    </xf>
    <xf numFmtId="10" fontId="45" fillId="36" borderId="23" xfId="58" applyFont="1" applyFill="1" applyBorder="1" applyAlignment="1" applyProtection="1">
      <alignment horizontal="left" vertical="center" wrapText="1" shrinkToFit="1"/>
      <protection/>
    </xf>
    <xf numFmtId="10" fontId="45" fillId="36" borderId="25" xfId="58" applyFont="1" applyFill="1" applyBorder="1" applyAlignment="1" applyProtection="1">
      <alignment horizontal="left" vertical="center" shrinkToFit="1"/>
      <protection/>
    </xf>
    <xf numFmtId="164" fontId="67" fillId="36" borderId="2" xfId="90" applyNumberFormat="1" applyFont="1" applyFill="1" applyBorder="1" applyAlignment="1" applyProtection="1">
      <alignment horizontal="center" vertical="center" shrinkToFit="1"/>
      <protection/>
    </xf>
    <xf numFmtId="0" fontId="6" fillId="3" borderId="0" xfId="0" applyFont="1" applyFill="1" applyAlignment="1" applyProtection="1">
      <alignment horizontal="center" vertical="center"/>
      <protection locked="0"/>
    </xf>
    <xf numFmtId="0" fontId="66" fillId="38" borderId="36" xfId="54" applyNumberFormat="1" applyFont="1" applyFill="1" applyBorder="1" applyAlignment="1" applyProtection="1">
      <alignment horizontal="center" vertical="center"/>
      <protection/>
    </xf>
    <xf numFmtId="0" fontId="66" fillId="38" borderId="17" xfId="54" applyNumberFormat="1" applyFont="1" applyFill="1" applyBorder="1" applyAlignment="1" applyProtection="1">
      <alignment horizontal="center" vertical="center"/>
      <protection/>
    </xf>
    <xf numFmtId="0" fontId="65" fillId="38" borderId="22" xfId="54" applyNumberFormat="1" applyFont="1" applyFill="1" applyBorder="1" applyAlignment="1" applyProtection="1">
      <alignment horizontal="left" vertical="center"/>
      <protection/>
    </xf>
    <xf numFmtId="0" fontId="66" fillId="38" borderId="22" xfId="54" applyNumberFormat="1" applyFont="1" applyFill="1" applyBorder="1" applyAlignment="1" applyProtection="1">
      <alignment horizontal="center" vertical="center"/>
      <protection/>
    </xf>
    <xf numFmtId="43" fontId="67" fillId="38" borderId="17" xfId="90" applyFont="1" applyFill="1" applyBorder="1" applyAlignment="1" applyProtection="1">
      <alignment horizontal="center" vertical="center"/>
      <protection/>
    </xf>
    <xf numFmtId="43" fontId="13" fillId="38" borderId="17" xfId="90" applyFont="1" applyFill="1" applyBorder="1" applyAlignment="1" applyProtection="1">
      <alignment horizontal="center" vertical="center"/>
      <protection locked="0"/>
    </xf>
    <xf numFmtId="10" fontId="46" fillId="38" borderId="26" xfId="57" applyNumberFormat="1" applyFont="1" applyFill="1" applyBorder="1" applyAlignment="1" applyProtection="1">
      <alignment horizontal="center" vertical="center" shrinkToFit="1"/>
      <protection/>
    </xf>
    <xf numFmtId="43" fontId="67" fillId="38" borderId="37" xfId="90" applyFont="1" applyFill="1" applyBorder="1" applyAlignment="1" applyProtection="1">
      <alignment horizontal="center" vertical="center"/>
      <protection/>
    </xf>
    <xf numFmtId="0" fontId="13" fillId="38" borderId="22" xfId="0" applyFont="1" applyFill="1" applyBorder="1" applyAlignment="1" applyProtection="1">
      <alignment horizontal="center" vertical="center"/>
      <protection locked="0"/>
    </xf>
    <xf numFmtId="0" fontId="0" fillId="38" borderId="38" xfId="0" applyFont="1" applyFill="1" applyBorder="1" applyAlignment="1" applyProtection="1">
      <alignment horizontal="left" vertical="center"/>
      <protection locked="0"/>
    </xf>
    <xf numFmtId="0" fontId="0" fillId="38" borderId="0" xfId="0" applyFont="1" applyFill="1" applyAlignment="1" applyProtection="1">
      <alignment horizontal="center" vertical="center"/>
      <protection locked="0"/>
    </xf>
    <xf numFmtId="0" fontId="47" fillId="3" borderId="39" xfId="39" applyNumberFormat="1" applyFont="1" applyFill="1" applyBorder="1" applyAlignment="1" applyProtection="1">
      <alignment vertical="center" wrapText="1"/>
      <protection/>
    </xf>
    <xf numFmtId="0" fontId="47" fillId="3" borderId="40" xfId="39" applyNumberFormat="1" applyFont="1" applyFill="1" applyBorder="1" applyAlignment="1" applyProtection="1">
      <alignment vertical="center" wrapText="1"/>
      <protection/>
    </xf>
    <xf numFmtId="43" fontId="14" fillId="3" borderId="41" xfId="0" applyNumberFormat="1" applyFont="1" applyFill="1" applyBorder="1" applyAlignment="1" applyProtection="1">
      <alignment horizontal="center" vertical="center"/>
      <protection locked="0"/>
    </xf>
    <xf numFmtId="43" fontId="14" fillId="3" borderId="42" xfId="0" applyNumberFormat="1" applyFont="1" applyFill="1" applyBorder="1" applyAlignment="1" applyProtection="1">
      <alignment horizontal="center" vertical="center"/>
      <protection locked="0"/>
    </xf>
    <xf numFmtId="10" fontId="46" fillId="3" borderId="43" xfId="57" applyNumberFormat="1" applyFont="1" applyFill="1" applyBorder="1" applyAlignment="1" applyProtection="1">
      <alignment horizontal="center" vertical="center" shrinkToFit="1"/>
      <protection/>
    </xf>
    <xf numFmtId="4" fontId="46" fillId="3" borderId="41" xfId="39" applyNumberFormat="1" applyFont="1" applyFill="1" applyBorder="1" applyAlignment="1" applyProtection="1">
      <alignment horizontal="center" vertical="center" wrapText="1"/>
      <protection/>
    </xf>
    <xf numFmtId="4" fontId="68" fillId="3" borderId="44" xfId="39" applyNumberFormat="1" applyFont="1" applyFill="1" applyBorder="1" applyAlignment="1" applyProtection="1">
      <alignment horizontal="center" vertical="center" wrapText="1"/>
      <protection/>
    </xf>
    <xf numFmtId="4" fontId="46" fillId="3" borderId="17" xfId="39" applyNumberFormat="1" applyFont="1" applyFill="1" applyBorder="1" applyAlignment="1" applyProtection="1">
      <alignment horizontal="center" vertical="center" wrapText="1"/>
      <protection/>
    </xf>
    <xf numFmtId="4" fontId="68" fillId="3" borderId="17" xfId="39" applyNumberFormat="1" applyFont="1" applyFill="1" applyBorder="1" applyAlignment="1" applyProtection="1">
      <alignment horizontal="center" vertical="center" wrapText="1"/>
      <protection/>
    </xf>
    <xf numFmtId="0" fontId="6" fillId="3" borderId="45" xfId="0" applyFont="1" applyFill="1" applyBorder="1" applyAlignment="1" applyProtection="1">
      <alignment horizontal="left" vertical="center"/>
      <protection locked="0"/>
    </xf>
    <xf numFmtId="0" fontId="67" fillId="36" borderId="0" xfId="41" applyNumberFormat="1" applyFont="1" applyFill="1" applyAlignment="1" applyProtection="1">
      <alignment vertical="center"/>
      <protection/>
    </xf>
    <xf numFmtId="0" fontId="67" fillId="36" borderId="0" xfId="41" applyFont="1" applyFill="1" applyAlignment="1">
      <alignment vertical="center"/>
      <protection/>
    </xf>
    <xf numFmtId="0" fontId="47" fillId="36" borderId="0" xfId="42" applyNumberFormat="1" applyFont="1" applyFill="1" applyAlignment="1" applyProtection="1">
      <alignment vertical="center"/>
      <protection/>
    </xf>
    <xf numFmtId="4" fontId="46" fillId="0" borderId="0" xfId="57" applyFont="1" applyFill="1" applyBorder="1" applyAlignment="1">
      <alignment wrapText="1"/>
      <protection/>
    </xf>
    <xf numFmtId="0" fontId="0" fillId="36" borderId="0" xfId="0" applyFont="1" applyFill="1" applyBorder="1" applyAlignment="1" applyProtection="1">
      <alignment horizontal="center" vertical="center"/>
      <protection locked="0"/>
    </xf>
    <xf numFmtId="0" fontId="45" fillId="0" borderId="0" xfId="59" applyFont="1" applyFill="1" applyBorder="1" applyAlignment="1">
      <alignment/>
      <protection/>
    </xf>
    <xf numFmtId="0" fontId="46" fillId="36" borderId="0" xfId="40" applyNumberFormat="1" applyFont="1" applyFill="1" applyBorder="1" applyAlignment="1" applyProtection="1">
      <alignment vertical="center" wrapText="1"/>
      <protection/>
    </xf>
    <xf numFmtId="49" fontId="70" fillId="36" borderId="16" xfId="46" applyFont="1" applyFill="1" applyBorder="1" applyAlignment="1" applyProtection="1">
      <alignment horizontal="center" vertical="center" shrinkToFit="1"/>
      <protection/>
    </xf>
    <xf numFmtId="49" fontId="70" fillId="36" borderId="17" xfId="46" applyFont="1" applyFill="1" applyBorder="1" applyAlignment="1" applyProtection="1">
      <alignment horizontal="center" vertical="center" shrinkToFit="1"/>
      <protection/>
    </xf>
    <xf numFmtId="0" fontId="70" fillId="36" borderId="24" xfId="56" applyNumberFormat="1" applyFont="1" applyFill="1" applyBorder="1" applyAlignment="1" applyProtection="1">
      <alignment horizontal="left" vertical="center" wrapText="1"/>
      <protection/>
    </xf>
    <xf numFmtId="49" fontId="70" fillId="36" borderId="2" xfId="46" applyFont="1" applyFill="1" applyBorder="1" applyAlignment="1" applyProtection="1">
      <alignment horizontal="left" vertical="center"/>
      <protection/>
    </xf>
    <xf numFmtId="4" fontId="71" fillId="36" borderId="2" xfId="57" applyFont="1" applyFill="1" applyBorder="1" applyAlignment="1" applyProtection="1">
      <alignment horizontal="center" vertical="center" shrinkToFit="1"/>
      <protection/>
    </xf>
    <xf numFmtId="43" fontId="71" fillId="36" borderId="2" xfId="90" applyFont="1" applyFill="1" applyBorder="1" applyAlignment="1" applyProtection="1">
      <alignment horizontal="center" vertical="center" shrinkToFit="1"/>
      <protection/>
    </xf>
    <xf numFmtId="10" fontId="71" fillId="36" borderId="2" xfId="57" applyNumberFormat="1" applyFont="1" applyFill="1" applyBorder="1" applyAlignment="1" applyProtection="1">
      <alignment horizontal="center" vertical="center" shrinkToFit="1"/>
      <protection/>
    </xf>
    <xf numFmtId="0" fontId="26" fillId="36" borderId="0" xfId="0" applyFont="1" applyFill="1" applyAlignment="1" applyProtection="1">
      <alignment horizontal="center" vertical="center"/>
      <protection locked="0"/>
    </xf>
    <xf numFmtId="10" fontId="72" fillId="36" borderId="25" xfId="58" applyFont="1" applyFill="1" applyBorder="1" applyAlignment="1" applyProtection="1">
      <alignment horizontal="left" vertical="top" wrapText="1" shrinkToFit="1"/>
      <protection/>
    </xf>
    <xf numFmtId="0" fontId="65" fillId="36" borderId="24" xfId="56" applyNumberFormat="1" applyFont="1" applyFill="1" applyBorder="1" applyAlignment="1" applyProtection="1">
      <alignment horizontal="left" vertical="center" wrapText="1"/>
      <protection/>
    </xf>
    <xf numFmtId="49" fontId="65" fillId="36" borderId="2" xfId="46" applyFont="1" applyFill="1" applyBorder="1" applyAlignment="1" applyProtection="1">
      <alignment horizontal="left" vertical="center"/>
      <protection/>
    </xf>
    <xf numFmtId="43" fontId="46" fillId="36" borderId="2" xfId="90" applyFont="1" applyFill="1" applyBorder="1" applyAlignment="1" applyProtection="1">
      <alignment horizontal="center" vertical="center" shrinkToFit="1"/>
      <protection/>
    </xf>
    <xf numFmtId="10" fontId="46" fillId="36" borderId="2" xfId="57" applyNumberFormat="1" applyFont="1" applyFill="1" applyBorder="1" applyAlignment="1" applyProtection="1">
      <alignment horizontal="center" vertical="center" shrinkToFit="1"/>
      <protection/>
    </xf>
    <xf numFmtId="0" fontId="66" fillId="36" borderId="24" xfId="56" applyNumberFormat="1" applyFont="1" applyFill="1" applyBorder="1" applyAlignment="1" applyProtection="1">
      <alignment horizontal="left" vertical="center" wrapText="1"/>
      <protection/>
    </xf>
    <xf numFmtId="10" fontId="46" fillId="36" borderId="2" xfId="57" applyNumberFormat="1" applyFont="1" applyFill="1" applyBorder="1" applyAlignment="1" applyProtection="1">
      <alignment horizontal="center" vertical="center" shrinkToFit="1"/>
      <protection/>
    </xf>
    <xf numFmtId="49" fontId="65" fillId="36" borderId="22" xfId="46" applyFont="1" applyFill="1" applyBorder="1" applyAlignment="1" applyProtection="1">
      <alignment horizontal="center" vertical="center" shrinkToFit="1"/>
      <protection/>
    </xf>
    <xf numFmtId="0" fontId="65" fillId="36" borderId="46" xfId="56" applyNumberFormat="1" applyFont="1" applyFill="1" applyBorder="1" applyAlignment="1" applyProtection="1">
      <alignment horizontal="left" vertical="center" wrapText="1"/>
      <protection/>
    </xf>
    <xf numFmtId="49" fontId="65" fillId="36" borderId="37" xfId="46" applyFont="1" applyFill="1" applyBorder="1" applyAlignment="1" applyProtection="1">
      <alignment horizontal="left" vertical="center"/>
      <protection/>
    </xf>
    <xf numFmtId="4" fontId="46" fillId="36" borderId="37" xfId="57" applyFont="1" applyFill="1" applyBorder="1" applyAlignment="1" applyProtection="1">
      <alignment horizontal="center" vertical="center" shrinkToFit="1"/>
      <protection/>
    </xf>
    <xf numFmtId="4" fontId="46" fillId="36" borderId="22" xfId="57" applyFont="1" applyFill="1" applyBorder="1" applyAlignment="1" applyProtection="1">
      <alignment horizontal="center" vertical="center" shrinkToFit="1"/>
      <protection/>
    </xf>
    <xf numFmtId="43" fontId="46" fillId="36" borderId="46" xfId="90" applyFont="1" applyFill="1" applyBorder="1" applyAlignment="1" applyProtection="1">
      <alignment horizontal="center" vertical="center" shrinkToFit="1"/>
      <protection/>
    </xf>
    <xf numFmtId="10" fontId="46" fillId="36" borderId="37" xfId="57" applyNumberFormat="1" applyFont="1" applyFill="1" applyBorder="1" applyAlignment="1" applyProtection="1">
      <alignment horizontal="center" vertical="center" shrinkToFit="1"/>
      <protection/>
    </xf>
    <xf numFmtId="4" fontId="46" fillId="36" borderId="22" xfId="53" applyNumberFormat="1" applyFont="1" applyFill="1" applyBorder="1" applyAlignment="1" applyProtection="1">
      <alignment horizontal="center" vertical="center" shrinkToFit="1"/>
      <protection/>
    </xf>
    <xf numFmtId="49" fontId="65" fillId="36" borderId="47" xfId="46" applyFont="1" applyFill="1" applyBorder="1" applyAlignment="1" applyProtection="1">
      <alignment horizontal="center" vertical="center" shrinkToFit="1"/>
      <protection/>
    </xf>
    <xf numFmtId="0" fontId="65" fillId="36" borderId="35" xfId="56" applyNumberFormat="1" applyFont="1" applyFill="1" applyBorder="1" applyAlignment="1" applyProtection="1">
      <alignment horizontal="left" vertical="center" wrapText="1"/>
      <protection/>
    </xf>
    <xf numFmtId="49" fontId="65" fillId="36" borderId="5" xfId="46" applyFont="1" applyFill="1" applyBorder="1" applyAlignment="1" applyProtection="1">
      <alignment horizontal="left" vertical="center"/>
      <protection/>
    </xf>
    <xf numFmtId="4" fontId="46" fillId="36" borderId="5" xfId="57" applyFont="1" applyFill="1" applyBorder="1" applyAlignment="1" applyProtection="1">
      <alignment horizontal="center" vertical="center" shrinkToFit="1"/>
      <protection/>
    </xf>
    <xf numFmtId="43" fontId="46" fillId="36" borderId="48" xfId="90" applyFont="1" applyFill="1" applyBorder="1" applyAlignment="1" applyProtection="1">
      <alignment horizontal="center" vertical="center" shrinkToFit="1"/>
      <protection/>
    </xf>
    <xf numFmtId="10" fontId="46" fillId="36" borderId="47" xfId="57" applyNumberFormat="1" applyFont="1" applyFill="1" applyBorder="1" applyAlignment="1" applyProtection="1">
      <alignment horizontal="center" vertical="center" shrinkToFit="1"/>
      <protection/>
    </xf>
    <xf numFmtId="10" fontId="46" fillId="36" borderId="5" xfId="57" applyNumberFormat="1" applyFont="1" applyFill="1" applyBorder="1" applyAlignment="1" applyProtection="1">
      <alignment horizontal="center" vertical="center" shrinkToFit="1"/>
      <protection/>
    </xf>
    <xf numFmtId="4" fontId="46" fillId="36" borderId="35" xfId="57" applyFont="1" applyFill="1" applyBorder="1" applyAlignment="1" applyProtection="1">
      <alignment horizontal="center" vertical="center" shrinkToFit="1"/>
      <protection/>
    </xf>
    <xf numFmtId="43" fontId="46" fillId="36" borderId="49" xfId="90" applyFont="1" applyFill="1" applyBorder="1" applyAlignment="1" applyProtection="1">
      <alignment horizontal="center" vertical="center" shrinkToFit="1"/>
      <protection/>
    </xf>
    <xf numFmtId="10" fontId="46" fillId="36" borderId="17" xfId="57" applyNumberFormat="1" applyFont="1" applyFill="1" applyBorder="1" applyAlignment="1" applyProtection="1">
      <alignment horizontal="center" vertical="center" shrinkToFit="1"/>
      <protection/>
    </xf>
    <xf numFmtId="4" fontId="46" fillId="36" borderId="24" xfId="57" applyFont="1" applyFill="1" applyBorder="1" applyAlignment="1" applyProtection="1">
      <alignment horizontal="center" vertical="center" shrinkToFit="1"/>
      <protection/>
    </xf>
    <xf numFmtId="49" fontId="65" fillId="4" borderId="16" xfId="46" applyFont="1" applyFill="1" applyBorder="1" applyAlignment="1" applyProtection="1">
      <alignment horizontal="center" vertical="center" shrinkToFit="1"/>
      <protection/>
    </xf>
    <xf numFmtId="49" fontId="65" fillId="4" borderId="22" xfId="46" applyFont="1" applyFill="1" applyBorder="1" applyAlignment="1" applyProtection="1">
      <alignment horizontal="center" vertical="center" shrinkToFit="1"/>
      <protection/>
    </xf>
    <xf numFmtId="0" fontId="65" fillId="4" borderId="50" xfId="56" applyNumberFormat="1" applyFont="1" applyFill="1" applyBorder="1" applyAlignment="1" applyProtection="1">
      <alignment horizontal="left" vertical="center" wrapText="1"/>
      <protection/>
    </xf>
    <xf numFmtId="49" fontId="65" fillId="4" borderId="51" xfId="46" applyFont="1" applyFill="1" applyBorder="1" applyAlignment="1" applyProtection="1">
      <alignment horizontal="left" vertical="center"/>
      <protection/>
    </xf>
    <xf numFmtId="4" fontId="46" fillId="4" borderId="51" xfId="57" applyFont="1" applyFill="1" applyBorder="1" applyAlignment="1" applyProtection="1">
      <alignment horizontal="center" vertical="center" shrinkToFit="1"/>
      <protection/>
    </xf>
    <xf numFmtId="10" fontId="46" fillId="4" borderId="52" xfId="57" applyNumberFormat="1" applyFont="1" applyFill="1" applyBorder="1" applyAlignment="1" applyProtection="1">
      <alignment horizontal="center" vertical="center" shrinkToFit="1"/>
      <protection/>
    </xf>
    <xf numFmtId="4" fontId="46" fillId="4" borderId="52" xfId="57" applyFont="1" applyFill="1" applyBorder="1" applyAlignment="1" applyProtection="1">
      <alignment horizontal="center" vertical="center" shrinkToFit="1"/>
      <protection/>
    </xf>
    <xf numFmtId="4" fontId="47" fillId="4" borderId="53" xfId="57" applyFont="1" applyFill="1" applyBorder="1" applyAlignment="1" applyProtection="1">
      <alignment horizontal="left" vertical="top" shrinkToFit="1"/>
      <protection/>
    </xf>
    <xf numFmtId="0" fontId="6" fillId="4" borderId="0" xfId="0" applyFont="1" applyFill="1" applyAlignment="1" applyProtection="1">
      <alignment horizontal="center" vertical="center"/>
      <protection locked="0"/>
    </xf>
    <xf numFmtId="49" fontId="65" fillId="4" borderId="17" xfId="46" applyFont="1" applyFill="1" applyBorder="1" applyAlignment="1" applyProtection="1">
      <alignment horizontal="center" vertical="center" shrinkToFit="1"/>
      <protection/>
    </xf>
    <xf numFmtId="0" fontId="65" fillId="4" borderId="24" xfId="56" applyNumberFormat="1" applyFont="1" applyFill="1" applyBorder="1" applyAlignment="1" applyProtection="1">
      <alignment horizontal="left" vertical="center" wrapText="1"/>
      <protection/>
    </xf>
    <xf numFmtId="49" fontId="65" fillId="4" borderId="2" xfId="46" applyFont="1" applyFill="1" applyBorder="1" applyAlignment="1" applyProtection="1">
      <alignment horizontal="left" vertical="center"/>
      <protection/>
    </xf>
    <xf numFmtId="4" fontId="46" fillId="4" borderId="2" xfId="57" applyFont="1" applyFill="1" applyBorder="1" applyAlignment="1" applyProtection="1">
      <alignment horizontal="center" vertical="center" shrinkToFit="1"/>
      <protection/>
    </xf>
    <xf numFmtId="10" fontId="47" fillId="4" borderId="25" xfId="58" applyFont="1" applyFill="1" applyBorder="1" applyAlignment="1" applyProtection="1">
      <alignment horizontal="left" vertical="top" shrinkToFit="1"/>
      <protection/>
    </xf>
    <xf numFmtId="43" fontId="46" fillId="4" borderId="17" xfId="90" applyFont="1" applyFill="1" applyBorder="1" applyAlignment="1" applyProtection="1">
      <alignment horizontal="center" vertical="center" shrinkToFit="1"/>
      <protection/>
    </xf>
    <xf numFmtId="10" fontId="46" fillId="4" borderId="26" xfId="57" applyNumberFormat="1" applyFont="1" applyFill="1" applyBorder="1" applyAlignment="1" applyProtection="1">
      <alignment horizontal="center" vertical="center" shrinkToFit="1"/>
      <protection/>
    </xf>
    <xf numFmtId="4" fontId="46" fillId="4" borderId="54" xfId="52" applyFont="1" applyFill="1" applyBorder="1" applyAlignment="1" applyProtection="1">
      <alignment horizontal="center" vertical="center" shrinkToFit="1"/>
      <protection/>
    </xf>
    <xf numFmtId="4" fontId="69" fillId="4" borderId="5" xfId="57" applyFont="1" applyFill="1" applyBorder="1" applyAlignment="1" applyProtection="1">
      <alignment horizontal="center" vertical="center" shrinkToFit="1"/>
      <protection/>
    </xf>
    <xf numFmtId="4" fontId="46" fillId="4" borderId="17" xfId="52" applyFont="1" applyFill="1" applyBorder="1" applyAlignment="1" applyProtection="1">
      <alignment horizontal="center" vertical="center" shrinkToFit="1"/>
      <protection/>
    </xf>
    <xf numFmtId="4" fontId="46" fillId="4" borderId="27" xfId="57" applyFont="1" applyFill="1" applyBorder="1" applyAlignment="1" applyProtection="1">
      <alignment horizontal="center" vertical="center" shrinkToFit="1"/>
      <protection/>
    </xf>
    <xf numFmtId="10" fontId="47" fillId="4" borderId="28" xfId="53" applyFont="1" applyFill="1" applyBorder="1" applyAlignment="1" applyProtection="1">
      <alignment horizontal="left" vertical="center" shrinkToFit="1"/>
      <protection/>
    </xf>
    <xf numFmtId="0" fontId="47" fillId="0" borderId="55" xfId="48" applyNumberFormat="1" applyFont="1" applyFill="1" applyBorder="1" applyAlignment="1" applyProtection="1">
      <alignment horizontal="center" vertical="center" wrapText="1"/>
      <protection/>
    </xf>
    <xf numFmtId="0" fontId="47" fillId="0" borderId="56" xfId="48" applyNumberFormat="1" applyFont="1" applyFill="1" applyBorder="1" applyAlignment="1" applyProtection="1">
      <alignment horizontal="center" vertical="center" wrapText="1"/>
      <protection/>
    </xf>
    <xf numFmtId="0" fontId="47" fillId="0" borderId="57" xfId="48" applyNumberFormat="1" applyFont="1" applyFill="1" applyBorder="1" applyAlignment="1" applyProtection="1">
      <alignment horizontal="center" vertical="center" wrapText="1"/>
      <protection/>
    </xf>
    <xf numFmtId="0" fontId="47" fillId="0" borderId="58" xfId="48" applyNumberFormat="1" applyFont="1" applyFill="1" applyBorder="1" applyAlignment="1" applyProtection="1">
      <alignment horizontal="center" vertical="center" wrapText="1"/>
      <protection/>
    </xf>
    <xf numFmtId="0" fontId="47" fillId="0" borderId="59" xfId="48" applyNumberFormat="1" applyFont="1" applyFill="1" applyBorder="1" applyAlignment="1" applyProtection="1">
      <alignment horizontal="center" vertical="center" wrapText="1"/>
      <protection/>
    </xf>
    <xf numFmtId="0" fontId="47" fillId="0" borderId="60" xfId="48" applyNumberFormat="1" applyFont="1" applyFill="1" applyBorder="1" applyAlignment="1" applyProtection="1">
      <alignment horizontal="center" vertical="center" wrapText="1"/>
      <protection/>
    </xf>
    <xf numFmtId="0" fontId="47" fillId="36" borderId="61" xfId="44" applyNumberFormat="1" applyFont="1" applyFill="1" applyBorder="1" applyAlignment="1" applyProtection="1">
      <alignment horizontal="center" vertical="center" wrapText="1"/>
      <protection/>
    </xf>
    <xf numFmtId="0" fontId="47" fillId="36" borderId="62" xfId="44" applyNumberFormat="1" applyFont="1" applyFill="1" applyBorder="1" applyAlignment="1" applyProtection="1">
      <alignment horizontal="center" vertical="center" wrapText="1"/>
      <protection/>
    </xf>
    <xf numFmtId="0" fontId="47" fillId="36" borderId="58" xfId="44" applyNumberFormat="1" applyFont="1" applyFill="1" applyBorder="1" applyAlignment="1" applyProtection="1">
      <alignment horizontal="center" vertical="center" wrapText="1"/>
      <protection/>
    </xf>
    <xf numFmtId="0" fontId="47" fillId="36" borderId="63" xfId="44" applyNumberFormat="1" applyFont="1" applyFill="1" applyBorder="1" applyAlignment="1" applyProtection="1">
      <alignment horizontal="center" vertical="center" wrapText="1"/>
      <protection/>
    </xf>
    <xf numFmtId="49" fontId="65" fillId="4" borderId="64" xfId="51" applyFont="1" applyFill="1" applyBorder="1" applyAlignment="1" applyProtection="1">
      <alignment horizontal="center" vertical="center" shrinkToFit="1"/>
      <protection/>
    </xf>
    <xf numFmtId="49" fontId="65" fillId="4" borderId="50" xfId="51" applyFont="1" applyFill="1" applyBorder="1" applyAlignment="1" applyProtection="1">
      <alignment horizontal="center" vertical="center" shrinkToFit="1"/>
      <protection/>
    </xf>
    <xf numFmtId="49" fontId="65" fillId="4" borderId="27" xfId="51" applyFont="1" applyFill="1" applyBorder="1" applyAlignment="1">
      <alignment horizontal="center" vertical="center" shrinkToFit="1"/>
      <protection/>
    </xf>
    <xf numFmtId="49" fontId="65" fillId="4" borderId="54" xfId="51" applyFont="1" applyFill="1" applyBorder="1" applyAlignment="1">
      <alignment horizontal="center" vertical="center" shrinkToFit="1"/>
      <protection/>
    </xf>
    <xf numFmtId="0" fontId="46" fillId="0" borderId="0" xfId="58" applyNumberFormat="1" applyFont="1" applyFill="1" applyBorder="1" applyAlignment="1" applyProtection="1">
      <alignment horizontal="center"/>
      <protection/>
    </xf>
    <xf numFmtId="10" fontId="46" fillId="0" borderId="0" xfId="58" applyFont="1" applyFill="1" applyBorder="1" applyAlignment="1">
      <alignment horizontal="center"/>
      <protection/>
    </xf>
    <xf numFmtId="0" fontId="45" fillId="36" borderId="0" xfId="39" applyNumberFormat="1" applyFont="1" applyFill="1" applyBorder="1" applyAlignment="1" applyProtection="1">
      <alignment horizontal="center" vertical="center" wrapText="1"/>
      <protection/>
    </xf>
    <xf numFmtId="0" fontId="17" fillId="36" borderId="0" xfId="0" applyFont="1" applyFill="1" applyBorder="1" applyAlignment="1" applyProtection="1">
      <alignment horizontal="center" vertical="center"/>
      <protection locked="0"/>
    </xf>
    <xf numFmtId="0" fontId="6" fillId="36" borderId="65" xfId="0" applyFont="1" applyFill="1" applyBorder="1" applyAlignment="1" applyProtection="1">
      <alignment horizontal="center" vertical="center" wrapText="1"/>
      <protection locked="0"/>
    </xf>
    <xf numFmtId="0" fontId="6" fillId="36" borderId="66" xfId="0" applyFont="1" applyFill="1" applyBorder="1" applyAlignment="1" applyProtection="1">
      <alignment horizontal="center" vertical="center" wrapText="1"/>
      <protection locked="0"/>
    </xf>
    <xf numFmtId="0" fontId="47" fillId="36" borderId="16" xfId="44" applyNumberFormat="1" applyFont="1" applyFill="1" applyBorder="1" applyAlignment="1" applyProtection="1">
      <alignment horizontal="center" vertical="center" wrapText="1"/>
      <protection/>
    </xf>
    <xf numFmtId="0" fontId="47" fillId="36" borderId="16" xfId="44" applyFont="1" applyFill="1" applyBorder="1" applyAlignment="1">
      <alignment horizontal="center" vertical="center" wrapText="1"/>
      <protection/>
    </xf>
    <xf numFmtId="0" fontId="47" fillId="36" borderId="5" xfId="44" applyNumberFormat="1" applyFont="1" applyFill="1" applyBorder="1" applyAlignment="1" applyProtection="1">
      <alignment horizontal="center" vertical="center" wrapText="1"/>
      <protection/>
    </xf>
    <xf numFmtId="0" fontId="47" fillId="36" borderId="27" xfId="44" applyFont="1" applyFill="1" applyBorder="1" applyAlignment="1">
      <alignment horizontal="center" vertical="center" wrapText="1"/>
      <protection/>
    </xf>
    <xf numFmtId="0" fontId="47" fillId="36" borderId="30" xfId="44" applyNumberFormat="1" applyFont="1" applyFill="1" applyBorder="1" applyAlignment="1" applyProtection="1">
      <alignment horizontal="center" vertical="center" wrapText="1"/>
      <protection/>
    </xf>
    <xf numFmtId="0" fontId="47" fillId="36" borderId="51" xfId="44" applyNumberFormat="1" applyFont="1" applyFill="1" applyBorder="1" applyAlignment="1" applyProtection="1">
      <alignment horizontal="center" vertical="center" wrapText="1"/>
      <protection/>
    </xf>
    <xf numFmtId="0" fontId="47" fillId="36" borderId="48" xfId="44" applyNumberFormat="1" applyFont="1" applyFill="1" applyBorder="1" applyAlignment="1" applyProtection="1">
      <alignment horizontal="center" vertical="center" wrapText="1"/>
      <protection/>
    </xf>
    <xf numFmtId="0" fontId="47" fillId="36" borderId="54" xfId="44" applyFont="1" applyFill="1" applyBorder="1" applyAlignment="1">
      <alignment horizontal="center" vertical="center" wrapText="1"/>
      <protection/>
    </xf>
    <xf numFmtId="0" fontId="47" fillId="36" borderId="17" xfId="42" applyNumberFormat="1" applyFont="1" applyFill="1" applyBorder="1" applyAlignment="1" applyProtection="1">
      <alignment horizontal="center" vertical="center"/>
      <protection/>
    </xf>
    <xf numFmtId="0" fontId="47" fillId="36" borderId="67" xfId="44" applyNumberFormat="1" applyFont="1" applyFill="1" applyBorder="1" applyAlignment="1" applyProtection="1">
      <alignment horizontal="center" vertical="center" wrapText="1"/>
      <protection/>
    </xf>
    <xf numFmtId="0" fontId="47" fillId="36" borderId="68" xfId="44" applyNumberFormat="1" applyFont="1" applyFill="1" applyBorder="1" applyAlignment="1" applyProtection="1">
      <alignment horizontal="center" vertical="center" wrapText="1"/>
      <protection/>
    </xf>
    <xf numFmtId="0" fontId="47" fillId="36" borderId="69" xfId="44" applyNumberFormat="1" applyFont="1" applyFill="1" applyBorder="1" applyAlignment="1" applyProtection="1">
      <alignment horizontal="center" vertical="center" wrapText="1"/>
      <protection/>
    </xf>
    <xf numFmtId="0" fontId="47" fillId="36" borderId="17" xfId="44" applyNumberFormat="1" applyFont="1" applyFill="1" applyBorder="1" applyAlignment="1" applyProtection="1">
      <alignment horizontal="center" vertical="center" wrapText="1"/>
      <protection/>
    </xf>
    <xf numFmtId="0" fontId="47" fillId="36" borderId="22" xfId="44" applyNumberFormat="1" applyFont="1" applyFill="1" applyBorder="1" applyAlignment="1" applyProtection="1">
      <alignment horizontal="center" vertical="center" wrapText="1"/>
      <protection/>
    </xf>
    <xf numFmtId="0" fontId="47" fillId="36" borderId="70" xfId="42" applyFont="1" applyFill="1" applyBorder="1" applyAlignment="1">
      <alignment horizontal="center" vertical="center"/>
      <protection/>
    </xf>
    <xf numFmtId="0" fontId="47" fillId="36" borderId="71" xfId="42" applyFont="1" applyFill="1" applyBorder="1" applyAlignment="1">
      <alignment horizontal="center" vertical="center"/>
      <protection/>
    </xf>
    <xf numFmtId="0" fontId="47" fillId="36" borderId="72" xfId="42" applyFont="1" applyFill="1" applyBorder="1" applyAlignment="1">
      <alignment horizontal="center" vertical="center"/>
      <protection/>
    </xf>
    <xf numFmtId="0" fontId="6" fillId="36" borderId="73" xfId="0" applyFont="1" applyFill="1" applyBorder="1" applyAlignment="1" applyProtection="1">
      <alignment horizontal="center" vertical="center" wrapText="1"/>
      <protection locked="0"/>
    </xf>
    <xf numFmtId="0" fontId="6" fillId="36" borderId="74" xfId="0" applyFont="1" applyFill="1" applyBorder="1" applyAlignment="1" applyProtection="1">
      <alignment horizontal="center" vertical="center" wrapText="1"/>
      <protection locked="0"/>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50" xfId="63"/>
    <cellStyle name="xl51"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T134"/>
  <sheetViews>
    <sheetView showGridLines="0" showZeros="0" tabSelected="1" view="pageBreakPreview" zoomScale="85" zoomScaleNormal="75" zoomScaleSheetLayoutView="85" zoomScalePageLayoutView="0" workbookViewId="0" topLeftCell="B1">
      <pane ySplit="9" topLeftCell="A10" activePane="bottomLeft" state="frozen"/>
      <selection pane="topLeft" activeCell="A1" sqref="A1"/>
      <selection pane="bottomLeft" activeCell="W9" sqref="W9"/>
    </sheetView>
  </sheetViews>
  <sheetFormatPr defaultColWidth="9.140625" defaultRowHeight="15" outlineLevelRow="5"/>
  <cols>
    <col min="1" max="1" width="9.140625" style="1" hidden="1" customWidth="1"/>
    <col min="2" max="2" width="5.28125" style="1" hidden="1" customWidth="1"/>
    <col min="3" max="3" width="58.8515625" style="2" customWidth="1"/>
    <col min="4" max="4" width="18.00390625" style="1" hidden="1" customWidth="1"/>
    <col min="5" max="5" width="20.57421875" style="1" hidden="1" customWidth="1"/>
    <col min="6" max="6" width="21.421875" style="1" hidden="1" customWidth="1"/>
    <col min="7" max="7" width="20.57421875" style="1" hidden="1" customWidth="1"/>
    <col min="8" max="8" width="10.28125" style="1" hidden="1" customWidth="1"/>
    <col min="9" max="9" width="20.28125" style="1" customWidth="1"/>
    <col min="10" max="10" width="17.57421875" style="1" hidden="1" customWidth="1"/>
    <col min="11" max="11" width="21.421875" style="1" bestFit="1" customWidth="1"/>
    <col min="12" max="12" width="19.140625" style="1" hidden="1" customWidth="1"/>
    <col min="13" max="13" width="14.28125" style="1" hidden="1" customWidth="1"/>
    <col min="14" max="14" width="21.140625" style="1" customWidth="1"/>
    <col min="15" max="15" width="13.8515625" style="1" customWidth="1"/>
    <col min="16" max="16" width="19.28125" style="1" hidden="1" customWidth="1"/>
    <col min="17" max="17" width="50.28125" style="2" hidden="1" customWidth="1"/>
    <col min="18" max="16384" width="9.140625" style="1" customWidth="1"/>
  </cols>
  <sheetData>
    <row r="1" spans="1:20" ht="13.5" customHeight="1">
      <c r="A1" s="180"/>
      <c r="B1" s="180"/>
      <c r="C1" s="180"/>
      <c r="D1" s="180"/>
      <c r="E1" s="180"/>
      <c r="F1" s="180"/>
      <c r="G1" s="180"/>
      <c r="H1" s="180"/>
      <c r="I1" s="180"/>
      <c r="J1" s="180"/>
      <c r="K1" s="180"/>
      <c r="L1" s="105"/>
      <c r="M1" s="105"/>
      <c r="N1" s="105"/>
      <c r="O1" s="105"/>
      <c r="P1" s="105"/>
      <c r="Q1" s="105"/>
      <c r="R1" s="105"/>
      <c r="S1" s="105"/>
      <c r="T1" s="105"/>
    </row>
    <row r="2" spans="1:20" ht="15" customHeight="1" hidden="1">
      <c r="A2" s="180"/>
      <c r="B2" s="180"/>
      <c r="C2" s="180"/>
      <c r="D2" s="180"/>
      <c r="E2" s="106"/>
      <c r="F2" s="106"/>
      <c r="G2" s="106"/>
      <c r="H2" s="106"/>
      <c r="I2" s="106"/>
      <c r="J2" s="106"/>
      <c r="K2" s="178" t="s">
        <v>260</v>
      </c>
      <c r="L2" s="179"/>
      <c r="M2" s="179"/>
      <c r="N2" s="179"/>
      <c r="O2" s="179"/>
      <c r="P2" s="179"/>
      <c r="Q2" s="179"/>
      <c r="R2" s="179"/>
      <c r="S2" s="179"/>
      <c r="T2" s="179"/>
    </row>
    <row r="3" spans="1:20" ht="18.75">
      <c r="A3" s="181" t="s">
        <v>259</v>
      </c>
      <c r="B3" s="181"/>
      <c r="C3" s="181"/>
      <c r="D3" s="181"/>
      <c r="E3" s="181"/>
      <c r="F3" s="181"/>
      <c r="G3" s="181"/>
      <c r="H3" s="181"/>
      <c r="I3" s="181"/>
      <c r="J3" s="181"/>
      <c r="K3" s="181"/>
      <c r="L3" s="181"/>
      <c r="M3" s="181"/>
      <c r="N3" s="181"/>
      <c r="O3" s="181"/>
      <c r="P3" s="107"/>
      <c r="Q3" s="107"/>
      <c r="R3" s="107"/>
      <c r="S3" s="107"/>
      <c r="T3" s="107"/>
    </row>
    <row r="4" spans="1:20" ht="15" customHeight="1">
      <c r="A4" s="108" t="s">
        <v>0</v>
      </c>
      <c r="B4" s="108"/>
      <c r="C4" s="108"/>
      <c r="D4" s="108"/>
      <c r="E4" s="108"/>
      <c r="F4" s="108"/>
      <c r="G4" s="108"/>
      <c r="H4" s="108"/>
      <c r="I4" s="108" t="s">
        <v>282</v>
      </c>
      <c r="J4" s="108"/>
      <c r="K4" s="108"/>
      <c r="L4" s="108"/>
      <c r="M4" s="108"/>
      <c r="N4" s="108"/>
      <c r="O4" s="108"/>
      <c r="P4" s="108"/>
      <c r="Q4" s="108"/>
      <c r="R4" s="106"/>
      <c r="S4" s="106"/>
      <c r="T4" s="106"/>
    </row>
    <row r="5" spans="1:4" ht="0.75" customHeight="1">
      <c r="A5" s="102"/>
      <c r="B5" s="102"/>
      <c r="C5" s="103"/>
      <c r="D5" s="103"/>
    </row>
    <row r="6" spans="1:17" ht="12.75" customHeight="1" thickBot="1">
      <c r="A6" s="104" t="s">
        <v>1</v>
      </c>
      <c r="B6" s="104"/>
      <c r="C6" s="104"/>
      <c r="D6" s="104"/>
      <c r="E6" s="104"/>
      <c r="F6" s="104"/>
      <c r="G6" s="104"/>
      <c r="H6" s="104"/>
      <c r="I6" s="104"/>
      <c r="J6" s="104"/>
      <c r="K6" s="104"/>
      <c r="L6" s="104"/>
      <c r="M6" s="104"/>
      <c r="N6" s="104"/>
      <c r="O6" s="104"/>
      <c r="P6" s="104"/>
      <c r="Q6" s="104"/>
    </row>
    <row r="7" spans="1:17" s="4" customFormat="1" ht="24" customHeight="1" thickBot="1">
      <c r="A7" s="3"/>
      <c r="B7" s="192"/>
      <c r="C7" s="193" t="s">
        <v>2</v>
      </c>
      <c r="D7" s="195" t="s">
        <v>3</v>
      </c>
      <c r="E7" s="198">
        <v>2020</v>
      </c>
      <c r="F7" s="198"/>
      <c r="G7" s="198"/>
      <c r="H7" s="199"/>
      <c r="I7" s="200">
        <v>2021</v>
      </c>
      <c r="J7" s="198"/>
      <c r="K7" s="198"/>
      <c r="L7" s="198"/>
      <c r="M7" s="198"/>
      <c r="N7" s="198"/>
      <c r="O7" s="199"/>
      <c r="P7" s="201" t="s">
        <v>4</v>
      </c>
      <c r="Q7" s="182" t="s">
        <v>5</v>
      </c>
    </row>
    <row r="8" spans="1:17" s="4" customFormat="1" ht="24" customHeight="1">
      <c r="A8" s="184" t="s">
        <v>6</v>
      </c>
      <c r="B8" s="192"/>
      <c r="C8" s="194"/>
      <c r="D8" s="196"/>
      <c r="E8" s="186" t="s">
        <v>7</v>
      </c>
      <c r="F8" s="188" t="s">
        <v>8</v>
      </c>
      <c r="G8" s="188" t="s">
        <v>9</v>
      </c>
      <c r="H8" s="190" t="s">
        <v>10</v>
      </c>
      <c r="I8" s="186" t="s">
        <v>261</v>
      </c>
      <c r="J8" s="186" t="s">
        <v>11</v>
      </c>
      <c r="K8" s="164" t="s">
        <v>262</v>
      </c>
      <c r="L8" s="165"/>
      <c r="M8" s="166"/>
      <c r="N8" s="170" t="s">
        <v>263</v>
      </c>
      <c r="O8" s="171"/>
      <c r="P8" s="202"/>
      <c r="Q8" s="183"/>
    </row>
    <row r="9" spans="1:17" s="4" customFormat="1" ht="57.75" customHeight="1">
      <c r="A9" s="185"/>
      <c r="B9" s="192"/>
      <c r="C9" s="194"/>
      <c r="D9" s="197"/>
      <c r="E9" s="187"/>
      <c r="F9" s="189"/>
      <c r="G9" s="189"/>
      <c r="H9" s="191"/>
      <c r="I9" s="187"/>
      <c r="J9" s="187"/>
      <c r="K9" s="167"/>
      <c r="L9" s="168"/>
      <c r="M9" s="169"/>
      <c r="N9" s="172"/>
      <c r="O9" s="173"/>
      <c r="P9" s="202"/>
      <c r="Q9" s="183"/>
    </row>
    <row r="10" spans="1:17" s="4" customFormat="1" ht="21" customHeight="1">
      <c r="A10" s="5"/>
      <c r="B10" s="6"/>
      <c r="C10" s="7">
        <v>1</v>
      </c>
      <c r="D10" s="8">
        <v>2</v>
      </c>
      <c r="E10" s="8">
        <v>3</v>
      </c>
      <c r="F10" s="8">
        <v>4</v>
      </c>
      <c r="G10" s="8">
        <v>5</v>
      </c>
      <c r="H10" s="8">
        <v>6</v>
      </c>
      <c r="I10" s="8">
        <v>7</v>
      </c>
      <c r="J10" s="8">
        <v>8</v>
      </c>
      <c r="K10" s="8">
        <v>9</v>
      </c>
      <c r="L10" s="8">
        <v>10</v>
      </c>
      <c r="M10" s="8">
        <v>11</v>
      </c>
      <c r="N10" s="8">
        <v>12</v>
      </c>
      <c r="O10" s="8">
        <v>13</v>
      </c>
      <c r="P10" s="8">
        <v>14</v>
      </c>
      <c r="Q10" s="8">
        <v>15</v>
      </c>
    </row>
    <row r="11" spans="1:17" s="16" customFormat="1" ht="33" customHeight="1" thickBot="1">
      <c r="A11" s="9" t="s">
        <v>12</v>
      </c>
      <c r="B11" s="10" t="s">
        <v>13</v>
      </c>
      <c r="C11" s="11" t="s">
        <v>14</v>
      </c>
      <c r="D11" s="12" t="s">
        <v>12</v>
      </c>
      <c r="E11" s="13">
        <f>E12+E80</f>
        <v>377104710.47</v>
      </c>
      <c r="F11" s="13">
        <f>F12+F80</f>
        <v>377104710.47</v>
      </c>
      <c r="G11" s="13">
        <f>F11-E11</f>
        <v>0</v>
      </c>
      <c r="H11" s="14">
        <f>F11/E11</f>
        <v>1</v>
      </c>
      <c r="I11" s="13">
        <f>I12+I80</f>
        <v>386028243.40999997</v>
      </c>
      <c r="J11" s="13">
        <f>J12+J80</f>
        <v>318831902.42</v>
      </c>
      <c r="K11" s="13">
        <f>K12+K80</f>
        <v>389435513.17</v>
      </c>
      <c r="L11" s="13">
        <f>K11-J11</f>
        <v>70603610.75</v>
      </c>
      <c r="M11" s="14">
        <f>K11/J11</f>
        <v>1.2214446239981132</v>
      </c>
      <c r="N11" s="13">
        <f>K11-I11</f>
        <v>3407269.76000005</v>
      </c>
      <c r="O11" s="14">
        <f>K11/I11</f>
        <v>1.008826477901984</v>
      </c>
      <c r="P11" s="13">
        <f>K11-F11</f>
        <v>12330802.699999988</v>
      </c>
      <c r="Q11" s="15"/>
    </row>
    <row r="12" spans="1:17" s="151" customFormat="1" ht="33" customHeight="1">
      <c r="A12" s="143"/>
      <c r="B12" s="144" t="s">
        <v>15</v>
      </c>
      <c r="C12" s="145" t="s">
        <v>16</v>
      </c>
      <c r="D12" s="146"/>
      <c r="E12" s="147">
        <f>E13+E38+E39+E61+E66+E76</f>
        <v>307201484.37</v>
      </c>
      <c r="F12" s="147">
        <f>F13+F38+F39+F61+F66+F76</f>
        <v>307201484.37</v>
      </c>
      <c r="G12" s="147">
        <f>F12-E12</f>
        <v>0</v>
      </c>
      <c r="H12" s="148">
        <f>F12/E12</f>
        <v>1</v>
      </c>
      <c r="I12" s="147">
        <f>I13+I38+I39+I61+I66+I76</f>
        <v>318088211</v>
      </c>
      <c r="J12" s="147">
        <f>J13+J38+J39+J61+J66+J76</f>
        <v>252597900</v>
      </c>
      <c r="K12" s="147">
        <f>K13+K38+K39+K61+K66+K76</f>
        <v>320748958.43</v>
      </c>
      <c r="L12" s="149">
        <f>K12-J12</f>
        <v>68151058.43</v>
      </c>
      <c r="M12" s="148" t="e">
        <f>I12/G12</f>
        <v>#DIV/0!</v>
      </c>
      <c r="N12" s="149">
        <f>K12-I12</f>
        <v>2660747.430000007</v>
      </c>
      <c r="O12" s="148">
        <f>K12/I12</f>
        <v>1.0083648099426106</v>
      </c>
      <c r="P12" s="147">
        <f>K12-F12</f>
        <v>13547474.060000002</v>
      </c>
      <c r="Q12" s="150"/>
    </row>
    <row r="13" spans="1:17" s="4" customFormat="1" ht="30" customHeight="1" outlineLevel="2">
      <c r="A13" s="43" t="s">
        <v>17</v>
      </c>
      <c r="B13" s="124" t="s">
        <v>18</v>
      </c>
      <c r="C13" s="125" t="s">
        <v>19</v>
      </c>
      <c r="D13" s="126" t="s">
        <v>17</v>
      </c>
      <c r="E13" s="127">
        <v>159097905.64</v>
      </c>
      <c r="F13" s="128">
        <v>159097905.64</v>
      </c>
      <c r="G13" s="129">
        <f>F13-E13</f>
        <v>0</v>
      </c>
      <c r="H13" s="130">
        <f>F13/E13</f>
        <v>1</v>
      </c>
      <c r="I13" s="127">
        <v>170000000</v>
      </c>
      <c r="J13" s="131">
        <v>134931800</v>
      </c>
      <c r="K13" s="128">
        <v>171301592.29</v>
      </c>
      <c r="L13" s="127">
        <f>K13-J13</f>
        <v>36369792.28999999</v>
      </c>
      <c r="M13" s="130">
        <f>K13/J13</f>
        <v>1.2695420374589237</v>
      </c>
      <c r="N13" s="127">
        <f>K13-I13</f>
        <v>1301592.2899999917</v>
      </c>
      <c r="O13" s="130">
        <f aca="true" t="shared" si="0" ref="O13:O78">K13/I13</f>
        <v>1.007656425235294</v>
      </c>
      <c r="P13" s="127">
        <f>K13-F13</f>
        <v>12203686.650000006</v>
      </c>
      <c r="Q13" s="18" t="s">
        <v>20</v>
      </c>
    </row>
    <row r="14" spans="1:17" s="4" customFormat="1" ht="15.75" hidden="1" outlineLevel="3">
      <c r="A14" s="43" t="s">
        <v>21</v>
      </c>
      <c r="B14" s="132"/>
      <c r="C14" s="133" t="s">
        <v>22</v>
      </c>
      <c r="D14" s="134" t="s">
        <v>21</v>
      </c>
      <c r="E14" s="135"/>
      <c r="F14" s="135"/>
      <c r="G14" s="136">
        <f aca="true" t="shared" si="1" ref="G14:G39">F14-E14</f>
        <v>0</v>
      </c>
      <c r="H14" s="137" t="e">
        <f aca="true" t="shared" si="2" ref="H14:H39">F14/E14</f>
        <v>#DIV/0!</v>
      </c>
      <c r="I14" s="135">
        <v>148555700</v>
      </c>
      <c r="J14" s="135"/>
      <c r="K14" s="135"/>
      <c r="L14" s="135"/>
      <c r="M14" s="138" t="e">
        <f aca="true" t="shared" si="3" ref="M14:M75">I14/G14</f>
        <v>#DIV/0!</v>
      </c>
      <c r="N14" s="135"/>
      <c r="O14" s="138">
        <f t="shared" si="0"/>
        <v>0</v>
      </c>
      <c r="P14" s="139">
        <f aca="true" t="shared" si="4" ref="P14:P39">K14-F14</f>
        <v>0</v>
      </c>
      <c r="Q14" s="20"/>
    </row>
    <row r="15" spans="1:17" s="4" customFormat="1" ht="105" hidden="1" outlineLevel="4">
      <c r="A15" s="43" t="s">
        <v>23</v>
      </c>
      <c r="B15" s="44"/>
      <c r="C15" s="118" t="s">
        <v>24</v>
      </c>
      <c r="D15" s="119" t="s">
        <v>23</v>
      </c>
      <c r="E15" s="47"/>
      <c r="F15" s="47"/>
      <c r="G15" s="140">
        <f t="shared" si="1"/>
        <v>0</v>
      </c>
      <c r="H15" s="141" t="e">
        <f t="shared" si="2"/>
        <v>#DIV/0!</v>
      </c>
      <c r="I15" s="47">
        <v>148555700</v>
      </c>
      <c r="J15" s="47"/>
      <c r="K15" s="47"/>
      <c r="L15" s="47"/>
      <c r="M15" s="121" t="e">
        <f t="shared" si="3"/>
        <v>#DIV/0!</v>
      </c>
      <c r="N15" s="47"/>
      <c r="O15" s="121">
        <f t="shared" si="0"/>
        <v>0</v>
      </c>
      <c r="P15" s="142">
        <f t="shared" si="4"/>
        <v>0</v>
      </c>
      <c r="Q15" s="26"/>
    </row>
    <row r="16" spans="1:17" s="4" customFormat="1" ht="105" hidden="1" outlineLevel="5">
      <c r="A16" s="43" t="s">
        <v>23</v>
      </c>
      <c r="B16" s="44"/>
      <c r="C16" s="118" t="s">
        <v>25</v>
      </c>
      <c r="D16" s="119" t="s">
        <v>23</v>
      </c>
      <c r="E16" s="47"/>
      <c r="F16" s="47"/>
      <c r="G16" s="140">
        <f t="shared" si="1"/>
        <v>0</v>
      </c>
      <c r="H16" s="141" t="e">
        <f t="shared" si="2"/>
        <v>#DIV/0!</v>
      </c>
      <c r="I16" s="47">
        <v>148555700</v>
      </c>
      <c r="J16" s="47"/>
      <c r="K16" s="47"/>
      <c r="L16" s="47"/>
      <c r="M16" s="121" t="e">
        <f t="shared" si="3"/>
        <v>#DIV/0!</v>
      </c>
      <c r="N16" s="47"/>
      <c r="O16" s="121">
        <f t="shared" si="0"/>
        <v>0</v>
      </c>
      <c r="P16" s="142">
        <f t="shared" si="4"/>
        <v>0</v>
      </c>
      <c r="Q16" s="26"/>
    </row>
    <row r="17" spans="1:17" s="4" customFormat="1" ht="105" hidden="1" outlineLevel="5">
      <c r="A17" s="43" t="s">
        <v>26</v>
      </c>
      <c r="B17" s="44"/>
      <c r="C17" s="118" t="s">
        <v>27</v>
      </c>
      <c r="D17" s="119" t="s">
        <v>26</v>
      </c>
      <c r="E17" s="47"/>
      <c r="F17" s="47"/>
      <c r="G17" s="140">
        <f t="shared" si="1"/>
        <v>0</v>
      </c>
      <c r="H17" s="141" t="e">
        <f t="shared" si="2"/>
        <v>#DIV/0!</v>
      </c>
      <c r="I17" s="47">
        <v>0</v>
      </c>
      <c r="J17" s="47"/>
      <c r="K17" s="47"/>
      <c r="L17" s="47"/>
      <c r="M17" s="121" t="e">
        <f t="shared" si="3"/>
        <v>#DIV/0!</v>
      </c>
      <c r="N17" s="47"/>
      <c r="O17" s="121" t="e">
        <f t="shared" si="0"/>
        <v>#DIV/0!</v>
      </c>
      <c r="P17" s="142">
        <f t="shared" si="4"/>
        <v>0</v>
      </c>
      <c r="Q17" s="26"/>
    </row>
    <row r="18" spans="1:17" s="4" customFormat="1" ht="105" hidden="1" outlineLevel="5">
      <c r="A18" s="43" t="s">
        <v>28</v>
      </c>
      <c r="B18" s="44"/>
      <c r="C18" s="118" t="s">
        <v>25</v>
      </c>
      <c r="D18" s="119" t="s">
        <v>28</v>
      </c>
      <c r="E18" s="47"/>
      <c r="F18" s="47"/>
      <c r="G18" s="140">
        <f t="shared" si="1"/>
        <v>0</v>
      </c>
      <c r="H18" s="141" t="e">
        <f t="shared" si="2"/>
        <v>#DIV/0!</v>
      </c>
      <c r="I18" s="47">
        <v>0</v>
      </c>
      <c r="J18" s="47"/>
      <c r="K18" s="47"/>
      <c r="L18" s="47"/>
      <c r="M18" s="121" t="e">
        <f t="shared" si="3"/>
        <v>#DIV/0!</v>
      </c>
      <c r="N18" s="47"/>
      <c r="O18" s="121" t="e">
        <f t="shared" si="0"/>
        <v>#DIV/0!</v>
      </c>
      <c r="P18" s="142">
        <f t="shared" si="4"/>
        <v>0</v>
      </c>
      <c r="Q18" s="26"/>
    </row>
    <row r="19" spans="1:17" s="4" customFormat="1" ht="105" hidden="1" outlineLevel="5">
      <c r="A19" s="43" t="s">
        <v>29</v>
      </c>
      <c r="B19" s="44"/>
      <c r="C19" s="118" t="s">
        <v>25</v>
      </c>
      <c r="D19" s="119" t="s">
        <v>29</v>
      </c>
      <c r="E19" s="47"/>
      <c r="F19" s="47"/>
      <c r="G19" s="140">
        <f t="shared" si="1"/>
        <v>0</v>
      </c>
      <c r="H19" s="141" t="e">
        <f t="shared" si="2"/>
        <v>#DIV/0!</v>
      </c>
      <c r="I19" s="47">
        <v>0</v>
      </c>
      <c r="J19" s="47"/>
      <c r="K19" s="47"/>
      <c r="L19" s="47"/>
      <c r="M19" s="121" t="e">
        <f t="shared" si="3"/>
        <v>#DIV/0!</v>
      </c>
      <c r="N19" s="47"/>
      <c r="O19" s="121" t="e">
        <f t="shared" si="0"/>
        <v>#DIV/0!</v>
      </c>
      <c r="P19" s="142">
        <f t="shared" si="4"/>
        <v>0</v>
      </c>
      <c r="Q19" s="26"/>
    </row>
    <row r="20" spans="1:17" s="4" customFormat="1" ht="105" hidden="1" outlineLevel="5">
      <c r="A20" s="43" t="s">
        <v>30</v>
      </c>
      <c r="B20" s="44"/>
      <c r="C20" s="118" t="s">
        <v>27</v>
      </c>
      <c r="D20" s="119" t="s">
        <v>30</v>
      </c>
      <c r="E20" s="47"/>
      <c r="F20" s="47"/>
      <c r="G20" s="140">
        <f t="shared" si="1"/>
        <v>0</v>
      </c>
      <c r="H20" s="141" t="e">
        <f t="shared" si="2"/>
        <v>#DIV/0!</v>
      </c>
      <c r="I20" s="47">
        <v>0</v>
      </c>
      <c r="J20" s="47"/>
      <c r="K20" s="47"/>
      <c r="L20" s="47"/>
      <c r="M20" s="121" t="e">
        <f t="shared" si="3"/>
        <v>#DIV/0!</v>
      </c>
      <c r="N20" s="47"/>
      <c r="O20" s="121" t="e">
        <f t="shared" si="0"/>
        <v>#DIV/0!</v>
      </c>
      <c r="P20" s="142">
        <f t="shared" si="4"/>
        <v>0</v>
      </c>
      <c r="Q20" s="26"/>
    </row>
    <row r="21" spans="1:17" s="4" customFormat="1" ht="15.75" hidden="1" outlineLevel="3">
      <c r="A21" s="43" t="s">
        <v>31</v>
      </c>
      <c r="B21" s="44"/>
      <c r="C21" s="118" t="s">
        <v>22</v>
      </c>
      <c r="D21" s="119" t="s">
        <v>31</v>
      </c>
      <c r="E21" s="47"/>
      <c r="F21" s="47"/>
      <c r="G21" s="140">
        <f t="shared" si="1"/>
        <v>0</v>
      </c>
      <c r="H21" s="141" t="e">
        <f t="shared" si="2"/>
        <v>#DIV/0!</v>
      </c>
      <c r="I21" s="47">
        <v>750300</v>
      </c>
      <c r="J21" s="47"/>
      <c r="K21" s="47"/>
      <c r="L21" s="47"/>
      <c r="M21" s="121" t="e">
        <f t="shared" si="3"/>
        <v>#DIV/0!</v>
      </c>
      <c r="N21" s="47"/>
      <c r="O21" s="121">
        <f t="shared" si="0"/>
        <v>0</v>
      </c>
      <c r="P21" s="142">
        <f t="shared" si="4"/>
        <v>0</v>
      </c>
      <c r="Q21" s="26"/>
    </row>
    <row r="22" spans="1:17" s="4" customFormat="1" ht="135" hidden="1" outlineLevel="4">
      <c r="A22" s="43" t="s">
        <v>32</v>
      </c>
      <c r="B22" s="44"/>
      <c r="C22" s="118" t="s">
        <v>33</v>
      </c>
      <c r="D22" s="119" t="s">
        <v>32</v>
      </c>
      <c r="E22" s="47"/>
      <c r="F22" s="47"/>
      <c r="G22" s="140">
        <f t="shared" si="1"/>
        <v>0</v>
      </c>
      <c r="H22" s="141" t="e">
        <f t="shared" si="2"/>
        <v>#DIV/0!</v>
      </c>
      <c r="I22" s="47">
        <v>750300</v>
      </c>
      <c r="J22" s="47"/>
      <c r="K22" s="47"/>
      <c r="L22" s="47"/>
      <c r="M22" s="121" t="e">
        <f t="shared" si="3"/>
        <v>#DIV/0!</v>
      </c>
      <c r="N22" s="47"/>
      <c r="O22" s="121">
        <f t="shared" si="0"/>
        <v>0</v>
      </c>
      <c r="P22" s="142">
        <f t="shared" si="4"/>
        <v>0</v>
      </c>
      <c r="Q22" s="26"/>
    </row>
    <row r="23" spans="1:17" s="4" customFormat="1" ht="135" hidden="1" outlineLevel="5">
      <c r="A23" s="43" t="s">
        <v>32</v>
      </c>
      <c r="B23" s="44"/>
      <c r="C23" s="118" t="s">
        <v>34</v>
      </c>
      <c r="D23" s="119" t="s">
        <v>32</v>
      </c>
      <c r="E23" s="47"/>
      <c r="F23" s="47"/>
      <c r="G23" s="140">
        <f t="shared" si="1"/>
        <v>0</v>
      </c>
      <c r="H23" s="141" t="e">
        <f t="shared" si="2"/>
        <v>#DIV/0!</v>
      </c>
      <c r="I23" s="47">
        <v>750300</v>
      </c>
      <c r="J23" s="47"/>
      <c r="K23" s="47"/>
      <c r="L23" s="47"/>
      <c r="M23" s="121" t="e">
        <f t="shared" si="3"/>
        <v>#DIV/0!</v>
      </c>
      <c r="N23" s="47"/>
      <c r="O23" s="121">
        <f t="shared" si="0"/>
        <v>0</v>
      </c>
      <c r="P23" s="142">
        <f t="shared" si="4"/>
        <v>0</v>
      </c>
      <c r="Q23" s="26"/>
    </row>
    <row r="24" spans="1:17" s="4" customFormat="1" ht="135" hidden="1" outlineLevel="5">
      <c r="A24" s="43" t="s">
        <v>35</v>
      </c>
      <c r="B24" s="44"/>
      <c r="C24" s="118" t="s">
        <v>34</v>
      </c>
      <c r="D24" s="119" t="s">
        <v>35</v>
      </c>
      <c r="E24" s="47"/>
      <c r="F24" s="47"/>
      <c r="G24" s="140">
        <f t="shared" si="1"/>
        <v>0</v>
      </c>
      <c r="H24" s="141" t="e">
        <f t="shared" si="2"/>
        <v>#DIV/0!</v>
      </c>
      <c r="I24" s="47">
        <v>0</v>
      </c>
      <c r="J24" s="47"/>
      <c r="K24" s="47"/>
      <c r="L24" s="47"/>
      <c r="M24" s="121" t="e">
        <f t="shared" si="3"/>
        <v>#DIV/0!</v>
      </c>
      <c r="N24" s="47"/>
      <c r="O24" s="121" t="e">
        <f t="shared" si="0"/>
        <v>#DIV/0!</v>
      </c>
      <c r="P24" s="142">
        <f t="shared" si="4"/>
        <v>0</v>
      </c>
      <c r="Q24" s="26"/>
    </row>
    <row r="25" spans="1:17" s="4" customFormat="1" ht="15.75" hidden="1" outlineLevel="5">
      <c r="A25" s="43" t="s">
        <v>36</v>
      </c>
      <c r="B25" s="44"/>
      <c r="C25" s="118">
        <v>1.82101020200121E+19</v>
      </c>
      <c r="D25" s="119" t="s">
        <v>36</v>
      </c>
      <c r="E25" s="47"/>
      <c r="F25" s="47"/>
      <c r="G25" s="140">
        <f t="shared" si="1"/>
        <v>0</v>
      </c>
      <c r="H25" s="141" t="e">
        <f t="shared" si="2"/>
        <v>#DIV/0!</v>
      </c>
      <c r="I25" s="47">
        <v>0</v>
      </c>
      <c r="J25" s="47"/>
      <c r="K25" s="47"/>
      <c r="L25" s="47"/>
      <c r="M25" s="121" t="e">
        <f t="shared" si="3"/>
        <v>#DIV/0!</v>
      </c>
      <c r="N25" s="47"/>
      <c r="O25" s="121" t="e">
        <f t="shared" si="0"/>
        <v>#DIV/0!</v>
      </c>
      <c r="P25" s="142">
        <f t="shared" si="4"/>
        <v>0</v>
      </c>
      <c r="Q25" s="26"/>
    </row>
    <row r="26" spans="1:17" s="4" customFormat="1" ht="135" hidden="1" outlineLevel="5">
      <c r="A26" s="43" t="s">
        <v>37</v>
      </c>
      <c r="B26" s="44"/>
      <c r="C26" s="118" t="s">
        <v>34</v>
      </c>
      <c r="D26" s="119" t="s">
        <v>37</v>
      </c>
      <c r="E26" s="47"/>
      <c r="F26" s="47"/>
      <c r="G26" s="140">
        <f t="shared" si="1"/>
        <v>0</v>
      </c>
      <c r="H26" s="141" t="e">
        <f t="shared" si="2"/>
        <v>#DIV/0!</v>
      </c>
      <c r="I26" s="47">
        <v>0</v>
      </c>
      <c r="J26" s="47"/>
      <c r="K26" s="47"/>
      <c r="L26" s="47"/>
      <c r="M26" s="121" t="e">
        <f t="shared" si="3"/>
        <v>#DIV/0!</v>
      </c>
      <c r="N26" s="47"/>
      <c r="O26" s="121" t="e">
        <f t="shared" si="0"/>
        <v>#DIV/0!</v>
      </c>
      <c r="P26" s="142">
        <f t="shared" si="4"/>
        <v>0</v>
      </c>
      <c r="Q26" s="26"/>
    </row>
    <row r="27" spans="1:17" s="4" customFormat="1" ht="15.75" hidden="1" outlineLevel="3">
      <c r="A27" s="43" t="s">
        <v>38</v>
      </c>
      <c r="B27" s="44"/>
      <c r="C27" s="118" t="s">
        <v>22</v>
      </c>
      <c r="D27" s="119" t="s">
        <v>38</v>
      </c>
      <c r="E27" s="47"/>
      <c r="F27" s="47"/>
      <c r="G27" s="140">
        <f t="shared" si="1"/>
        <v>0</v>
      </c>
      <c r="H27" s="141" t="e">
        <f t="shared" si="2"/>
        <v>#DIV/0!</v>
      </c>
      <c r="I27" s="47">
        <v>450200</v>
      </c>
      <c r="J27" s="47"/>
      <c r="K27" s="47"/>
      <c r="L27" s="47"/>
      <c r="M27" s="121" t="e">
        <f t="shared" si="3"/>
        <v>#DIV/0!</v>
      </c>
      <c r="N27" s="47"/>
      <c r="O27" s="121">
        <f t="shared" si="0"/>
        <v>0</v>
      </c>
      <c r="P27" s="142">
        <f t="shared" si="4"/>
        <v>0</v>
      </c>
      <c r="Q27" s="26"/>
    </row>
    <row r="28" spans="1:17" s="4" customFormat="1" ht="60" hidden="1" outlineLevel="4">
      <c r="A28" s="43" t="s">
        <v>39</v>
      </c>
      <c r="B28" s="44"/>
      <c r="C28" s="118" t="s">
        <v>40</v>
      </c>
      <c r="D28" s="119" t="s">
        <v>39</v>
      </c>
      <c r="E28" s="47"/>
      <c r="F28" s="47"/>
      <c r="G28" s="140">
        <f t="shared" si="1"/>
        <v>0</v>
      </c>
      <c r="H28" s="141" t="e">
        <f t="shared" si="2"/>
        <v>#DIV/0!</v>
      </c>
      <c r="I28" s="47">
        <v>450200</v>
      </c>
      <c r="J28" s="47"/>
      <c r="K28" s="47"/>
      <c r="L28" s="47"/>
      <c r="M28" s="121" t="e">
        <f t="shared" si="3"/>
        <v>#DIV/0!</v>
      </c>
      <c r="N28" s="47"/>
      <c r="O28" s="121">
        <f t="shared" si="0"/>
        <v>0</v>
      </c>
      <c r="P28" s="142">
        <f t="shared" si="4"/>
        <v>0</v>
      </c>
      <c r="Q28" s="26"/>
    </row>
    <row r="29" spans="1:17" s="4" customFormat="1" ht="60" hidden="1" outlineLevel="5">
      <c r="A29" s="43" t="s">
        <v>39</v>
      </c>
      <c r="B29" s="44"/>
      <c r="C29" s="118" t="s">
        <v>41</v>
      </c>
      <c r="D29" s="119" t="s">
        <v>39</v>
      </c>
      <c r="E29" s="47"/>
      <c r="F29" s="47"/>
      <c r="G29" s="140">
        <f t="shared" si="1"/>
        <v>0</v>
      </c>
      <c r="H29" s="141" t="e">
        <f t="shared" si="2"/>
        <v>#DIV/0!</v>
      </c>
      <c r="I29" s="47">
        <v>450200</v>
      </c>
      <c r="J29" s="47"/>
      <c r="K29" s="47"/>
      <c r="L29" s="47"/>
      <c r="M29" s="121" t="e">
        <f t="shared" si="3"/>
        <v>#DIV/0!</v>
      </c>
      <c r="N29" s="47"/>
      <c r="O29" s="121">
        <f t="shared" si="0"/>
        <v>0</v>
      </c>
      <c r="P29" s="142">
        <f t="shared" si="4"/>
        <v>0</v>
      </c>
      <c r="Q29" s="26"/>
    </row>
    <row r="30" spans="1:17" s="4" customFormat="1" ht="60" hidden="1" outlineLevel="5">
      <c r="A30" s="43" t="s">
        <v>42</v>
      </c>
      <c r="B30" s="44"/>
      <c r="C30" s="118" t="s">
        <v>43</v>
      </c>
      <c r="D30" s="119" t="s">
        <v>42</v>
      </c>
      <c r="E30" s="47"/>
      <c r="F30" s="47"/>
      <c r="G30" s="140">
        <f t="shared" si="1"/>
        <v>0</v>
      </c>
      <c r="H30" s="141" t="e">
        <f t="shared" si="2"/>
        <v>#DIV/0!</v>
      </c>
      <c r="I30" s="47">
        <v>0</v>
      </c>
      <c r="J30" s="47"/>
      <c r="K30" s="47"/>
      <c r="L30" s="47"/>
      <c r="M30" s="121" t="e">
        <f t="shared" si="3"/>
        <v>#DIV/0!</v>
      </c>
      <c r="N30" s="47"/>
      <c r="O30" s="121" t="e">
        <f t="shared" si="0"/>
        <v>#DIV/0!</v>
      </c>
      <c r="P30" s="142">
        <f t="shared" si="4"/>
        <v>0</v>
      </c>
      <c r="Q30" s="26"/>
    </row>
    <row r="31" spans="1:17" s="4" customFormat="1" ht="15.75" hidden="1" outlineLevel="5">
      <c r="A31" s="43" t="s">
        <v>44</v>
      </c>
      <c r="B31" s="44"/>
      <c r="C31" s="118">
        <v>1.82101020300121E+19</v>
      </c>
      <c r="D31" s="119" t="s">
        <v>44</v>
      </c>
      <c r="E31" s="47"/>
      <c r="F31" s="47"/>
      <c r="G31" s="140">
        <f t="shared" si="1"/>
        <v>0</v>
      </c>
      <c r="H31" s="141" t="e">
        <f t="shared" si="2"/>
        <v>#DIV/0!</v>
      </c>
      <c r="I31" s="47">
        <v>0</v>
      </c>
      <c r="J31" s="47"/>
      <c r="K31" s="47"/>
      <c r="L31" s="47"/>
      <c r="M31" s="121" t="e">
        <f t="shared" si="3"/>
        <v>#DIV/0!</v>
      </c>
      <c r="N31" s="47"/>
      <c r="O31" s="121" t="e">
        <f t="shared" si="0"/>
        <v>#DIV/0!</v>
      </c>
      <c r="P31" s="142">
        <f t="shared" si="4"/>
        <v>0</v>
      </c>
      <c r="Q31" s="26"/>
    </row>
    <row r="32" spans="1:17" s="4" customFormat="1" ht="60" hidden="1" outlineLevel="5">
      <c r="A32" s="43" t="s">
        <v>45</v>
      </c>
      <c r="B32" s="44"/>
      <c r="C32" s="118" t="s">
        <v>43</v>
      </c>
      <c r="D32" s="119" t="s">
        <v>45</v>
      </c>
      <c r="E32" s="47"/>
      <c r="F32" s="47"/>
      <c r="G32" s="140">
        <f t="shared" si="1"/>
        <v>0</v>
      </c>
      <c r="H32" s="141" t="e">
        <f t="shared" si="2"/>
        <v>#DIV/0!</v>
      </c>
      <c r="I32" s="47">
        <v>0</v>
      </c>
      <c r="J32" s="47"/>
      <c r="K32" s="47"/>
      <c r="L32" s="47"/>
      <c r="M32" s="121" t="e">
        <f t="shared" si="3"/>
        <v>#DIV/0!</v>
      </c>
      <c r="N32" s="47"/>
      <c r="O32" s="121" t="e">
        <f t="shared" si="0"/>
        <v>#DIV/0!</v>
      </c>
      <c r="P32" s="142">
        <f t="shared" si="4"/>
        <v>0</v>
      </c>
      <c r="Q32" s="26"/>
    </row>
    <row r="33" spans="1:17" s="4" customFormat="1" ht="60" hidden="1" outlineLevel="5">
      <c r="A33" s="43" t="s">
        <v>46</v>
      </c>
      <c r="B33" s="44"/>
      <c r="C33" s="118" t="s">
        <v>43</v>
      </c>
      <c r="D33" s="119" t="s">
        <v>46</v>
      </c>
      <c r="E33" s="47"/>
      <c r="F33" s="47"/>
      <c r="G33" s="140">
        <f t="shared" si="1"/>
        <v>0</v>
      </c>
      <c r="H33" s="141" t="e">
        <f t="shared" si="2"/>
        <v>#DIV/0!</v>
      </c>
      <c r="I33" s="47">
        <v>0</v>
      </c>
      <c r="J33" s="47"/>
      <c r="K33" s="47"/>
      <c r="L33" s="47"/>
      <c r="M33" s="121" t="e">
        <f t="shared" si="3"/>
        <v>#DIV/0!</v>
      </c>
      <c r="N33" s="47"/>
      <c r="O33" s="121" t="e">
        <f t="shared" si="0"/>
        <v>#DIV/0!</v>
      </c>
      <c r="P33" s="142">
        <f t="shared" si="4"/>
        <v>0</v>
      </c>
      <c r="Q33" s="26"/>
    </row>
    <row r="34" spans="1:17" s="4" customFormat="1" ht="15.75" hidden="1" outlineLevel="3">
      <c r="A34" s="43" t="s">
        <v>47</v>
      </c>
      <c r="B34" s="44"/>
      <c r="C34" s="118" t="s">
        <v>22</v>
      </c>
      <c r="D34" s="119" t="s">
        <v>47</v>
      </c>
      <c r="E34" s="47"/>
      <c r="F34" s="47"/>
      <c r="G34" s="140">
        <f t="shared" si="1"/>
        <v>0</v>
      </c>
      <c r="H34" s="141" t="e">
        <f t="shared" si="2"/>
        <v>#DIV/0!</v>
      </c>
      <c r="I34" s="47">
        <v>300100</v>
      </c>
      <c r="J34" s="47"/>
      <c r="K34" s="47"/>
      <c r="L34" s="47"/>
      <c r="M34" s="121" t="e">
        <f t="shared" si="3"/>
        <v>#DIV/0!</v>
      </c>
      <c r="N34" s="47"/>
      <c r="O34" s="121">
        <f t="shared" si="0"/>
        <v>0</v>
      </c>
      <c r="P34" s="142">
        <f t="shared" si="4"/>
        <v>0</v>
      </c>
      <c r="Q34" s="26"/>
    </row>
    <row r="35" spans="1:17" s="4" customFormat="1" ht="105" hidden="1" outlineLevel="4">
      <c r="A35" s="43" t="s">
        <v>48</v>
      </c>
      <c r="B35" s="44"/>
      <c r="C35" s="118" t="s">
        <v>49</v>
      </c>
      <c r="D35" s="119" t="s">
        <v>48</v>
      </c>
      <c r="E35" s="47"/>
      <c r="F35" s="47"/>
      <c r="G35" s="140">
        <f t="shared" si="1"/>
        <v>0</v>
      </c>
      <c r="H35" s="141" t="e">
        <f t="shared" si="2"/>
        <v>#DIV/0!</v>
      </c>
      <c r="I35" s="47">
        <v>300100</v>
      </c>
      <c r="J35" s="47"/>
      <c r="K35" s="47"/>
      <c r="L35" s="47"/>
      <c r="M35" s="121" t="e">
        <f t="shared" si="3"/>
        <v>#DIV/0!</v>
      </c>
      <c r="N35" s="47"/>
      <c r="O35" s="121">
        <f t="shared" si="0"/>
        <v>0</v>
      </c>
      <c r="P35" s="142">
        <f t="shared" si="4"/>
        <v>0</v>
      </c>
      <c r="Q35" s="26"/>
    </row>
    <row r="36" spans="1:17" s="4" customFormat="1" ht="105" hidden="1" outlineLevel="5">
      <c r="A36" s="43" t="s">
        <v>48</v>
      </c>
      <c r="B36" s="44"/>
      <c r="C36" s="118" t="s">
        <v>50</v>
      </c>
      <c r="D36" s="119" t="s">
        <v>48</v>
      </c>
      <c r="E36" s="47"/>
      <c r="F36" s="47"/>
      <c r="G36" s="140">
        <f t="shared" si="1"/>
        <v>0</v>
      </c>
      <c r="H36" s="141" t="e">
        <f t="shared" si="2"/>
        <v>#DIV/0!</v>
      </c>
      <c r="I36" s="47">
        <v>300100</v>
      </c>
      <c r="J36" s="47"/>
      <c r="K36" s="47"/>
      <c r="L36" s="47"/>
      <c r="M36" s="121" t="e">
        <f t="shared" si="3"/>
        <v>#DIV/0!</v>
      </c>
      <c r="N36" s="47"/>
      <c r="O36" s="121">
        <f t="shared" si="0"/>
        <v>0</v>
      </c>
      <c r="P36" s="142">
        <f t="shared" si="4"/>
        <v>0</v>
      </c>
      <c r="Q36" s="26"/>
    </row>
    <row r="37" spans="1:17" s="4" customFormat="1" ht="285" hidden="1" outlineLevel="5">
      <c r="A37" s="43" t="s">
        <v>51</v>
      </c>
      <c r="B37" s="44"/>
      <c r="C37" s="118" t="s">
        <v>52</v>
      </c>
      <c r="D37" s="119" t="s">
        <v>51</v>
      </c>
      <c r="E37" s="47"/>
      <c r="F37" s="47"/>
      <c r="G37" s="140">
        <f t="shared" si="1"/>
        <v>0</v>
      </c>
      <c r="H37" s="141" t="e">
        <f t="shared" si="2"/>
        <v>#DIV/0!</v>
      </c>
      <c r="I37" s="47">
        <v>0</v>
      </c>
      <c r="J37" s="47"/>
      <c r="K37" s="47"/>
      <c r="L37" s="47"/>
      <c r="M37" s="121" t="e">
        <f t="shared" si="3"/>
        <v>#DIV/0!</v>
      </c>
      <c r="N37" s="47"/>
      <c r="O37" s="121" t="e">
        <f t="shared" si="0"/>
        <v>#DIV/0!</v>
      </c>
      <c r="P37" s="142">
        <f t="shared" si="4"/>
        <v>0</v>
      </c>
      <c r="Q37" s="26"/>
    </row>
    <row r="38" spans="1:17" s="4" customFormat="1" ht="29.25" customHeight="1" outlineLevel="2" collapsed="1">
      <c r="A38" s="43" t="s">
        <v>53</v>
      </c>
      <c r="B38" s="44" t="s">
        <v>54</v>
      </c>
      <c r="C38" s="118" t="s">
        <v>55</v>
      </c>
      <c r="D38" s="119" t="s">
        <v>53</v>
      </c>
      <c r="E38" s="47">
        <v>7176597.37</v>
      </c>
      <c r="F38" s="47">
        <v>7176597.37</v>
      </c>
      <c r="G38" s="140">
        <f t="shared" si="1"/>
        <v>0</v>
      </c>
      <c r="H38" s="141">
        <f t="shared" si="2"/>
        <v>1</v>
      </c>
      <c r="I38" s="47">
        <v>8487800</v>
      </c>
      <c r="J38" s="47">
        <v>7071700</v>
      </c>
      <c r="K38" s="47">
        <v>8650982.19</v>
      </c>
      <c r="L38" s="127">
        <f>K38-J38</f>
        <v>1579282.1899999995</v>
      </c>
      <c r="M38" s="121" t="e">
        <f t="shared" si="3"/>
        <v>#DIV/0!</v>
      </c>
      <c r="N38" s="47">
        <f>K38-I38</f>
        <v>163182.18999999948</v>
      </c>
      <c r="O38" s="121">
        <f t="shared" si="0"/>
        <v>1.0192254989514362</v>
      </c>
      <c r="P38" s="142">
        <f t="shared" si="4"/>
        <v>1474384.8199999994</v>
      </c>
      <c r="Q38" s="27" t="s">
        <v>56</v>
      </c>
    </row>
    <row r="39" spans="1:17" s="4" customFormat="1" ht="30" customHeight="1" outlineLevel="1">
      <c r="A39" s="43" t="s">
        <v>57</v>
      </c>
      <c r="B39" s="44" t="s">
        <v>58</v>
      </c>
      <c r="C39" s="118" t="s">
        <v>59</v>
      </c>
      <c r="D39" s="119" t="s">
        <v>57</v>
      </c>
      <c r="E39" s="120">
        <f>E41+E51+E55</f>
        <v>37393274.59</v>
      </c>
      <c r="F39" s="120">
        <f>F41+F51+F55</f>
        <v>37393274.59</v>
      </c>
      <c r="G39" s="140">
        <f t="shared" si="1"/>
        <v>0</v>
      </c>
      <c r="H39" s="141">
        <f t="shared" si="2"/>
        <v>1</v>
      </c>
      <c r="I39" s="47">
        <f>I40+I41+I51+I55</f>
        <v>35954182</v>
      </c>
      <c r="J39" s="47">
        <f>J40+J41+J51+J55</f>
        <v>23349400</v>
      </c>
      <c r="K39" s="47">
        <f>K40+K41+K51+K55</f>
        <v>35159627.07</v>
      </c>
      <c r="L39" s="127">
        <f>K39-J39</f>
        <v>11810227.07</v>
      </c>
      <c r="M39" s="121" t="e">
        <f t="shared" si="3"/>
        <v>#DIV/0!</v>
      </c>
      <c r="N39" s="47">
        <f>N40+N41+N51+N55</f>
        <v>-794554.9300000005</v>
      </c>
      <c r="O39" s="121">
        <f t="shared" si="0"/>
        <v>0.9779009037112846</v>
      </c>
      <c r="P39" s="142">
        <f t="shared" si="4"/>
        <v>-2233647.5200000033</v>
      </c>
      <c r="Q39" s="26"/>
    </row>
    <row r="40" spans="1:17" s="4" customFormat="1" ht="18.75" customHeight="1" outlineLevel="1">
      <c r="A40" s="43"/>
      <c r="B40" s="44" t="s">
        <v>60</v>
      </c>
      <c r="C40" s="29" t="s">
        <v>61</v>
      </c>
      <c r="D40" s="30" t="s">
        <v>62</v>
      </c>
      <c r="E40" s="31"/>
      <c r="F40" s="31"/>
      <c r="G40" s="32">
        <f>F40-E40</f>
        <v>0</v>
      </c>
      <c r="H40" s="33"/>
      <c r="I40" s="31">
        <v>14999782</v>
      </c>
      <c r="J40" s="31">
        <v>9680000</v>
      </c>
      <c r="K40" s="31">
        <v>15024165.91</v>
      </c>
      <c r="L40" s="31">
        <f>K40-J40</f>
        <v>5344165.91</v>
      </c>
      <c r="M40" s="33" t="e">
        <f t="shared" si="3"/>
        <v>#DIV/0!</v>
      </c>
      <c r="N40" s="31">
        <f>K40-I40</f>
        <v>24383.91000000015</v>
      </c>
      <c r="O40" s="33">
        <f t="shared" si="0"/>
        <v>1.0016256176256428</v>
      </c>
      <c r="P40" s="31">
        <f>K40-F40</f>
        <v>15024165.91</v>
      </c>
      <c r="Q40" s="27" t="s">
        <v>63</v>
      </c>
    </row>
    <row r="41" spans="1:17" ht="21" customHeight="1" outlineLevel="2">
      <c r="A41" s="34" t="s">
        <v>64</v>
      </c>
      <c r="B41" s="35" t="s">
        <v>65</v>
      </c>
      <c r="C41" s="29" t="s">
        <v>264</v>
      </c>
      <c r="D41" s="30" t="s">
        <v>64</v>
      </c>
      <c r="E41" s="31">
        <v>28333741.47</v>
      </c>
      <c r="F41" s="31">
        <v>28333741.47</v>
      </c>
      <c r="G41" s="32">
        <f>F41-E41</f>
        <v>0</v>
      </c>
      <c r="H41" s="33">
        <f>F41/E41</f>
        <v>1</v>
      </c>
      <c r="I41" s="31">
        <v>7900000</v>
      </c>
      <c r="J41" s="31">
        <v>7890000</v>
      </c>
      <c r="K41" s="31">
        <v>7976907.18</v>
      </c>
      <c r="L41" s="31">
        <f aca="true" t="shared" si="5" ref="L41:L55">K41-J41</f>
        <v>86907.1799999997</v>
      </c>
      <c r="M41" s="33" t="e">
        <f t="shared" si="3"/>
        <v>#DIV/0!</v>
      </c>
      <c r="N41" s="31">
        <f>K41-I41</f>
        <v>76907.1799999997</v>
      </c>
      <c r="O41" s="33">
        <f t="shared" si="0"/>
        <v>1.0097350860759493</v>
      </c>
      <c r="P41" s="31">
        <f>K41-F41</f>
        <v>-20356834.29</v>
      </c>
      <c r="Q41" s="37"/>
    </row>
    <row r="42" spans="1:17" ht="15" hidden="1" outlineLevel="3">
      <c r="A42" s="34" t="s">
        <v>66</v>
      </c>
      <c r="B42" s="35"/>
      <c r="C42" s="29" t="s">
        <v>22</v>
      </c>
      <c r="D42" s="30" t="s">
        <v>66</v>
      </c>
      <c r="E42" s="31"/>
      <c r="F42" s="31"/>
      <c r="G42" s="32">
        <f aca="true" t="shared" si="6" ref="G42:G55">F42-E42</f>
        <v>0</v>
      </c>
      <c r="H42" s="33" t="e">
        <f aca="true" t="shared" si="7" ref="H42:H55">F42/E42</f>
        <v>#DIV/0!</v>
      </c>
      <c r="I42" s="31">
        <v>57591300</v>
      </c>
      <c r="J42" s="31"/>
      <c r="K42" s="31"/>
      <c r="L42" s="31">
        <f t="shared" si="5"/>
        <v>0</v>
      </c>
      <c r="M42" s="33" t="e">
        <f t="shared" si="3"/>
        <v>#DIV/0!</v>
      </c>
      <c r="N42" s="31">
        <f aca="true" t="shared" si="8" ref="N42:N55">K42-I42</f>
        <v>-57591300</v>
      </c>
      <c r="O42" s="33">
        <f t="shared" si="0"/>
        <v>0</v>
      </c>
      <c r="P42" s="31">
        <f aca="true" t="shared" si="9" ref="P42:P55">K42-F42</f>
        <v>0</v>
      </c>
      <c r="Q42" s="38"/>
    </row>
    <row r="43" spans="1:17" ht="28.5" hidden="1" outlineLevel="4">
      <c r="A43" s="34" t="s">
        <v>67</v>
      </c>
      <c r="B43" s="35"/>
      <c r="C43" s="29" t="s">
        <v>68</v>
      </c>
      <c r="D43" s="30" t="s">
        <v>67</v>
      </c>
      <c r="E43" s="31"/>
      <c r="F43" s="31"/>
      <c r="G43" s="32">
        <f t="shared" si="6"/>
        <v>0</v>
      </c>
      <c r="H43" s="33" t="e">
        <f t="shared" si="7"/>
        <v>#DIV/0!</v>
      </c>
      <c r="I43" s="31">
        <v>57591300</v>
      </c>
      <c r="J43" s="31"/>
      <c r="K43" s="31"/>
      <c r="L43" s="31">
        <f t="shared" si="5"/>
        <v>0</v>
      </c>
      <c r="M43" s="33" t="e">
        <f t="shared" si="3"/>
        <v>#DIV/0!</v>
      </c>
      <c r="N43" s="31">
        <f t="shared" si="8"/>
        <v>-57591300</v>
      </c>
      <c r="O43" s="33">
        <f t="shared" si="0"/>
        <v>0</v>
      </c>
      <c r="P43" s="31">
        <f t="shared" si="9"/>
        <v>0</v>
      </c>
      <c r="Q43" s="38"/>
    </row>
    <row r="44" spans="1:17" ht="28.5" hidden="1" outlineLevel="5">
      <c r="A44" s="34" t="s">
        <v>67</v>
      </c>
      <c r="B44" s="35"/>
      <c r="C44" s="29" t="s">
        <v>69</v>
      </c>
      <c r="D44" s="30" t="s">
        <v>67</v>
      </c>
      <c r="E44" s="31"/>
      <c r="F44" s="31"/>
      <c r="G44" s="32">
        <f t="shared" si="6"/>
        <v>0</v>
      </c>
      <c r="H44" s="33" t="e">
        <f t="shared" si="7"/>
        <v>#DIV/0!</v>
      </c>
      <c r="I44" s="31">
        <v>57591300</v>
      </c>
      <c r="J44" s="31"/>
      <c r="K44" s="31"/>
      <c r="L44" s="31">
        <f t="shared" si="5"/>
        <v>0</v>
      </c>
      <c r="M44" s="33" t="e">
        <f t="shared" si="3"/>
        <v>#DIV/0!</v>
      </c>
      <c r="N44" s="31">
        <f t="shared" si="8"/>
        <v>-57591300</v>
      </c>
      <c r="O44" s="33">
        <f t="shared" si="0"/>
        <v>0</v>
      </c>
      <c r="P44" s="31">
        <f t="shared" si="9"/>
        <v>0</v>
      </c>
      <c r="Q44" s="38"/>
    </row>
    <row r="45" spans="1:17" ht="28.5" hidden="1" outlineLevel="5">
      <c r="A45" s="34" t="s">
        <v>70</v>
      </c>
      <c r="B45" s="35"/>
      <c r="C45" s="29" t="s">
        <v>69</v>
      </c>
      <c r="D45" s="30" t="s">
        <v>70</v>
      </c>
      <c r="E45" s="31"/>
      <c r="F45" s="31"/>
      <c r="G45" s="32">
        <f t="shared" si="6"/>
        <v>0</v>
      </c>
      <c r="H45" s="33" t="e">
        <f t="shared" si="7"/>
        <v>#DIV/0!</v>
      </c>
      <c r="I45" s="31">
        <v>0</v>
      </c>
      <c r="J45" s="31"/>
      <c r="K45" s="31"/>
      <c r="L45" s="31">
        <f t="shared" si="5"/>
        <v>0</v>
      </c>
      <c r="M45" s="33" t="e">
        <f t="shared" si="3"/>
        <v>#DIV/0!</v>
      </c>
      <c r="N45" s="31">
        <f t="shared" si="8"/>
        <v>0</v>
      </c>
      <c r="O45" s="33" t="e">
        <f t="shared" si="0"/>
        <v>#DIV/0!</v>
      </c>
      <c r="P45" s="31">
        <f t="shared" si="9"/>
        <v>0</v>
      </c>
      <c r="Q45" s="38"/>
    </row>
    <row r="46" spans="1:17" ht="28.5" hidden="1" outlineLevel="5">
      <c r="A46" s="34" t="s">
        <v>71</v>
      </c>
      <c r="B46" s="35"/>
      <c r="C46" s="29" t="s">
        <v>69</v>
      </c>
      <c r="D46" s="30" t="s">
        <v>71</v>
      </c>
      <c r="E46" s="31"/>
      <c r="F46" s="31"/>
      <c r="G46" s="32">
        <f t="shared" si="6"/>
        <v>0</v>
      </c>
      <c r="H46" s="33" t="e">
        <f t="shared" si="7"/>
        <v>#DIV/0!</v>
      </c>
      <c r="I46" s="31">
        <v>0</v>
      </c>
      <c r="J46" s="31"/>
      <c r="K46" s="31"/>
      <c r="L46" s="31">
        <f t="shared" si="5"/>
        <v>0</v>
      </c>
      <c r="M46" s="33" t="e">
        <f t="shared" si="3"/>
        <v>#DIV/0!</v>
      </c>
      <c r="N46" s="31">
        <f t="shared" si="8"/>
        <v>0</v>
      </c>
      <c r="O46" s="33" t="e">
        <f t="shared" si="0"/>
        <v>#DIV/0!</v>
      </c>
      <c r="P46" s="31">
        <f t="shared" si="9"/>
        <v>0</v>
      </c>
      <c r="Q46" s="38"/>
    </row>
    <row r="47" spans="1:17" ht="28.5" hidden="1" outlineLevel="5">
      <c r="A47" s="34" t="s">
        <v>72</v>
      </c>
      <c r="B47" s="35"/>
      <c r="C47" s="29" t="s">
        <v>69</v>
      </c>
      <c r="D47" s="30" t="s">
        <v>72</v>
      </c>
      <c r="E47" s="31"/>
      <c r="F47" s="31"/>
      <c r="G47" s="32">
        <f t="shared" si="6"/>
        <v>0</v>
      </c>
      <c r="H47" s="33" t="e">
        <f t="shared" si="7"/>
        <v>#DIV/0!</v>
      </c>
      <c r="I47" s="31">
        <v>0</v>
      </c>
      <c r="J47" s="31"/>
      <c r="K47" s="31"/>
      <c r="L47" s="31">
        <f t="shared" si="5"/>
        <v>0</v>
      </c>
      <c r="M47" s="33" t="e">
        <f t="shared" si="3"/>
        <v>#DIV/0!</v>
      </c>
      <c r="N47" s="31">
        <f t="shared" si="8"/>
        <v>0</v>
      </c>
      <c r="O47" s="33" t="e">
        <f t="shared" si="0"/>
        <v>#DIV/0!</v>
      </c>
      <c r="P47" s="31">
        <f t="shared" si="9"/>
        <v>0</v>
      </c>
      <c r="Q47" s="38"/>
    </row>
    <row r="48" spans="1:17" ht="15" hidden="1" outlineLevel="3">
      <c r="A48" s="34" t="s">
        <v>73</v>
      </c>
      <c r="B48" s="35"/>
      <c r="C48" s="29" t="s">
        <v>22</v>
      </c>
      <c r="D48" s="30" t="s">
        <v>73</v>
      </c>
      <c r="E48" s="31"/>
      <c r="F48" s="31"/>
      <c r="G48" s="32">
        <f t="shared" si="6"/>
        <v>0</v>
      </c>
      <c r="H48" s="33" t="e">
        <f t="shared" si="7"/>
        <v>#DIV/0!</v>
      </c>
      <c r="I48" s="31">
        <v>0</v>
      </c>
      <c r="J48" s="31"/>
      <c r="K48" s="31"/>
      <c r="L48" s="31">
        <f t="shared" si="5"/>
        <v>0</v>
      </c>
      <c r="M48" s="33" t="e">
        <f t="shared" si="3"/>
        <v>#DIV/0!</v>
      </c>
      <c r="N48" s="31">
        <f t="shared" si="8"/>
        <v>0</v>
      </c>
      <c r="O48" s="33" t="e">
        <f t="shared" si="0"/>
        <v>#DIV/0!</v>
      </c>
      <c r="P48" s="31">
        <f t="shared" si="9"/>
        <v>0</v>
      </c>
      <c r="Q48" s="38"/>
    </row>
    <row r="49" spans="1:17" ht="42.75" hidden="1" outlineLevel="4">
      <c r="A49" s="34" t="s">
        <v>74</v>
      </c>
      <c r="B49" s="35"/>
      <c r="C49" s="29" t="s">
        <v>75</v>
      </c>
      <c r="D49" s="30" t="s">
        <v>74</v>
      </c>
      <c r="E49" s="31"/>
      <c r="F49" s="31"/>
      <c r="G49" s="32">
        <f t="shared" si="6"/>
        <v>0</v>
      </c>
      <c r="H49" s="33" t="e">
        <f t="shared" si="7"/>
        <v>#DIV/0!</v>
      </c>
      <c r="I49" s="31">
        <v>0</v>
      </c>
      <c r="J49" s="31"/>
      <c r="K49" s="31"/>
      <c r="L49" s="31">
        <f t="shared" si="5"/>
        <v>0</v>
      </c>
      <c r="M49" s="33" t="e">
        <f t="shared" si="3"/>
        <v>#DIV/0!</v>
      </c>
      <c r="N49" s="31">
        <f t="shared" si="8"/>
        <v>0</v>
      </c>
      <c r="O49" s="33" t="e">
        <f t="shared" si="0"/>
        <v>#DIV/0!</v>
      </c>
      <c r="P49" s="31">
        <f t="shared" si="9"/>
        <v>0</v>
      </c>
      <c r="Q49" s="38"/>
    </row>
    <row r="50" spans="1:17" ht="42.75" hidden="1" outlineLevel="5">
      <c r="A50" s="34" t="s">
        <v>76</v>
      </c>
      <c r="B50" s="35"/>
      <c r="C50" s="29" t="s">
        <v>77</v>
      </c>
      <c r="D50" s="30" t="s">
        <v>76</v>
      </c>
      <c r="E50" s="31"/>
      <c r="F50" s="31"/>
      <c r="G50" s="32">
        <f t="shared" si="6"/>
        <v>0</v>
      </c>
      <c r="H50" s="33" t="e">
        <f t="shared" si="7"/>
        <v>#DIV/0!</v>
      </c>
      <c r="I50" s="31">
        <v>0</v>
      </c>
      <c r="J50" s="31"/>
      <c r="K50" s="31"/>
      <c r="L50" s="31">
        <f t="shared" si="5"/>
        <v>0</v>
      </c>
      <c r="M50" s="33" t="e">
        <f t="shared" si="3"/>
        <v>#DIV/0!</v>
      </c>
      <c r="N50" s="31">
        <f t="shared" si="8"/>
        <v>0</v>
      </c>
      <c r="O50" s="33" t="e">
        <f t="shared" si="0"/>
        <v>#DIV/0!</v>
      </c>
      <c r="P50" s="31">
        <f t="shared" si="9"/>
        <v>0</v>
      </c>
      <c r="Q50" s="38"/>
    </row>
    <row r="51" spans="1:17" ht="18.75" customHeight="1" outlineLevel="2" collapsed="1">
      <c r="A51" s="34" t="s">
        <v>78</v>
      </c>
      <c r="B51" s="35" t="s">
        <v>79</v>
      </c>
      <c r="C51" s="29" t="s">
        <v>80</v>
      </c>
      <c r="D51" s="30" t="s">
        <v>78</v>
      </c>
      <c r="E51" s="32">
        <v>53855.82</v>
      </c>
      <c r="F51" s="32">
        <v>53855.82</v>
      </c>
      <c r="G51" s="32">
        <f t="shared" si="6"/>
        <v>0</v>
      </c>
      <c r="H51" s="33">
        <f t="shared" si="7"/>
        <v>1</v>
      </c>
      <c r="I51" s="31">
        <v>54400</v>
      </c>
      <c r="J51" s="31">
        <v>54400</v>
      </c>
      <c r="K51" s="32">
        <v>54392.63</v>
      </c>
      <c r="L51" s="31">
        <f t="shared" si="5"/>
        <v>-7.370000000002619</v>
      </c>
      <c r="M51" s="33" t="e">
        <f t="shared" si="3"/>
        <v>#DIV/0!</v>
      </c>
      <c r="N51" s="31">
        <f t="shared" si="8"/>
        <v>-7.370000000002619</v>
      </c>
      <c r="O51" s="33">
        <f t="shared" si="0"/>
        <v>0.9998645220588235</v>
      </c>
      <c r="P51" s="31">
        <f t="shared" si="9"/>
        <v>536.8099999999977</v>
      </c>
      <c r="Q51" s="38"/>
    </row>
    <row r="52" spans="1:17" ht="15" hidden="1" outlineLevel="3">
      <c r="A52" s="34" t="s">
        <v>81</v>
      </c>
      <c r="B52" s="35"/>
      <c r="C52" s="29" t="s">
        <v>22</v>
      </c>
      <c r="D52" s="30" t="s">
        <v>81</v>
      </c>
      <c r="E52" s="31"/>
      <c r="F52" s="31"/>
      <c r="G52" s="32">
        <f t="shared" si="6"/>
        <v>0</v>
      </c>
      <c r="H52" s="33" t="e">
        <f t="shared" si="7"/>
        <v>#DIV/0!</v>
      </c>
      <c r="I52" s="31"/>
      <c r="J52" s="31"/>
      <c r="K52" s="31"/>
      <c r="L52" s="31">
        <f t="shared" si="5"/>
        <v>0</v>
      </c>
      <c r="M52" s="33" t="e">
        <f t="shared" si="3"/>
        <v>#DIV/0!</v>
      </c>
      <c r="N52" s="31">
        <f t="shared" si="8"/>
        <v>0</v>
      </c>
      <c r="O52" s="33" t="e">
        <f t="shared" si="0"/>
        <v>#DIV/0!</v>
      </c>
      <c r="P52" s="31">
        <f t="shared" si="9"/>
        <v>0</v>
      </c>
      <c r="Q52" s="38"/>
    </row>
    <row r="53" spans="1:17" ht="15" hidden="1" outlineLevel="4">
      <c r="A53" s="34" t="s">
        <v>82</v>
      </c>
      <c r="B53" s="35"/>
      <c r="C53" s="29" t="s">
        <v>83</v>
      </c>
      <c r="D53" s="30" t="s">
        <v>82</v>
      </c>
      <c r="E53" s="31"/>
      <c r="F53" s="31"/>
      <c r="G53" s="32">
        <f t="shared" si="6"/>
        <v>0</v>
      </c>
      <c r="H53" s="33" t="e">
        <f t="shared" si="7"/>
        <v>#DIV/0!</v>
      </c>
      <c r="I53" s="31"/>
      <c r="J53" s="31"/>
      <c r="K53" s="31"/>
      <c r="L53" s="31">
        <f t="shared" si="5"/>
        <v>0</v>
      </c>
      <c r="M53" s="33" t="e">
        <f t="shared" si="3"/>
        <v>#DIV/0!</v>
      </c>
      <c r="N53" s="31">
        <f t="shared" si="8"/>
        <v>0</v>
      </c>
      <c r="O53" s="33" t="e">
        <f t="shared" si="0"/>
        <v>#DIV/0!</v>
      </c>
      <c r="P53" s="31">
        <f t="shared" si="9"/>
        <v>0</v>
      </c>
      <c r="Q53" s="38"/>
    </row>
    <row r="54" spans="1:17" ht="15" hidden="1" outlineLevel="5">
      <c r="A54" s="34" t="s">
        <v>82</v>
      </c>
      <c r="B54" s="35"/>
      <c r="C54" s="29" t="s">
        <v>84</v>
      </c>
      <c r="D54" s="30" t="s">
        <v>82</v>
      </c>
      <c r="E54" s="31"/>
      <c r="F54" s="31"/>
      <c r="G54" s="32">
        <f t="shared" si="6"/>
        <v>0</v>
      </c>
      <c r="H54" s="33" t="e">
        <f t="shared" si="7"/>
        <v>#DIV/0!</v>
      </c>
      <c r="I54" s="31"/>
      <c r="J54" s="31"/>
      <c r="K54" s="31"/>
      <c r="L54" s="31">
        <f t="shared" si="5"/>
        <v>0</v>
      </c>
      <c r="M54" s="33" t="e">
        <f t="shared" si="3"/>
        <v>#DIV/0!</v>
      </c>
      <c r="N54" s="31">
        <f t="shared" si="8"/>
        <v>0</v>
      </c>
      <c r="O54" s="33" t="e">
        <f t="shared" si="0"/>
        <v>#DIV/0!</v>
      </c>
      <c r="P54" s="31">
        <f t="shared" si="9"/>
        <v>0</v>
      </c>
      <c r="Q54" s="38"/>
    </row>
    <row r="55" spans="1:17" ht="21.75" customHeight="1" outlineLevel="2" collapsed="1">
      <c r="A55" s="34" t="s">
        <v>85</v>
      </c>
      <c r="B55" s="35" t="s">
        <v>86</v>
      </c>
      <c r="C55" s="29" t="s">
        <v>87</v>
      </c>
      <c r="D55" s="30" t="s">
        <v>85</v>
      </c>
      <c r="E55" s="31">
        <v>9005677.3</v>
      </c>
      <c r="F55" s="31">
        <v>9005677.3</v>
      </c>
      <c r="G55" s="32">
        <f t="shared" si="6"/>
        <v>0</v>
      </c>
      <c r="H55" s="33">
        <f t="shared" si="7"/>
        <v>1</v>
      </c>
      <c r="I55" s="31">
        <v>13000000</v>
      </c>
      <c r="J55" s="31">
        <v>5725000</v>
      </c>
      <c r="K55" s="31">
        <v>12104161.35</v>
      </c>
      <c r="L55" s="31">
        <f t="shared" si="5"/>
        <v>6379161.35</v>
      </c>
      <c r="M55" s="33" t="e">
        <f t="shared" si="3"/>
        <v>#DIV/0!</v>
      </c>
      <c r="N55" s="31">
        <f t="shared" si="8"/>
        <v>-895838.6500000004</v>
      </c>
      <c r="O55" s="33">
        <f t="shared" si="0"/>
        <v>0.9310893346153846</v>
      </c>
      <c r="P55" s="31">
        <f t="shared" si="9"/>
        <v>3098484.049999999</v>
      </c>
      <c r="Q55" s="37" t="s">
        <v>88</v>
      </c>
    </row>
    <row r="56" spans="1:17" ht="15" hidden="1" outlineLevel="3">
      <c r="A56" s="34" t="s">
        <v>89</v>
      </c>
      <c r="B56" s="35"/>
      <c r="C56" s="29" t="s">
        <v>22</v>
      </c>
      <c r="D56" s="30" t="s">
        <v>89</v>
      </c>
      <c r="E56" s="32"/>
      <c r="F56" s="32"/>
      <c r="G56" s="32"/>
      <c r="H56" s="33" t="e">
        <f>E56/#REF!</f>
        <v>#REF!</v>
      </c>
      <c r="I56" s="31">
        <v>8300000</v>
      </c>
      <c r="J56" s="31"/>
      <c r="K56" s="31">
        <v>401120</v>
      </c>
      <c r="L56" s="31"/>
      <c r="M56" s="33" t="e">
        <f t="shared" si="3"/>
        <v>#DIV/0!</v>
      </c>
      <c r="N56" s="31"/>
      <c r="O56" s="33">
        <f t="shared" si="0"/>
        <v>0.04832771084337349</v>
      </c>
      <c r="P56" s="31" t="e">
        <f>E56-#REF!</f>
        <v>#REF!</v>
      </c>
      <c r="Q56" s="38"/>
    </row>
    <row r="57" spans="1:17" ht="42.75" hidden="1" outlineLevel="4">
      <c r="A57" s="34" t="s">
        <v>90</v>
      </c>
      <c r="B57" s="35"/>
      <c r="C57" s="29" t="s">
        <v>91</v>
      </c>
      <c r="D57" s="30" t="s">
        <v>90</v>
      </c>
      <c r="E57" s="32"/>
      <c r="F57" s="32"/>
      <c r="G57" s="32"/>
      <c r="H57" s="33" t="e">
        <f>E57/#REF!</f>
        <v>#REF!</v>
      </c>
      <c r="I57" s="31">
        <v>8300000</v>
      </c>
      <c r="J57" s="31"/>
      <c r="K57" s="31">
        <v>401120</v>
      </c>
      <c r="L57" s="31"/>
      <c r="M57" s="33" t="e">
        <f t="shared" si="3"/>
        <v>#DIV/0!</v>
      </c>
      <c r="N57" s="31"/>
      <c r="O57" s="33">
        <f t="shared" si="0"/>
        <v>0.04832771084337349</v>
      </c>
      <c r="P57" s="31" t="e">
        <f>E57-#REF!</f>
        <v>#REF!</v>
      </c>
      <c r="Q57" s="38"/>
    </row>
    <row r="58" spans="1:17" ht="42.75" hidden="1" outlineLevel="5">
      <c r="A58" s="34" t="s">
        <v>90</v>
      </c>
      <c r="B58" s="35"/>
      <c r="C58" s="29" t="s">
        <v>92</v>
      </c>
      <c r="D58" s="30" t="s">
        <v>90</v>
      </c>
      <c r="E58" s="32"/>
      <c r="F58" s="32"/>
      <c r="G58" s="32"/>
      <c r="H58" s="33" t="e">
        <f>E58/#REF!</f>
        <v>#REF!</v>
      </c>
      <c r="I58" s="31">
        <v>8300000</v>
      </c>
      <c r="J58" s="31"/>
      <c r="K58" s="31">
        <v>0</v>
      </c>
      <c r="L58" s="31"/>
      <c r="M58" s="33" t="e">
        <f t="shared" si="3"/>
        <v>#DIV/0!</v>
      </c>
      <c r="N58" s="31"/>
      <c r="O58" s="33">
        <f t="shared" si="0"/>
        <v>0</v>
      </c>
      <c r="P58" s="31" t="e">
        <f>E58-#REF!</f>
        <v>#REF!</v>
      </c>
      <c r="Q58" s="38"/>
    </row>
    <row r="59" spans="1:17" ht="42.75" hidden="1" outlineLevel="5">
      <c r="A59" s="34" t="s">
        <v>93</v>
      </c>
      <c r="B59" s="35"/>
      <c r="C59" s="29" t="s">
        <v>92</v>
      </c>
      <c r="D59" s="30" t="s">
        <v>93</v>
      </c>
      <c r="E59" s="32"/>
      <c r="F59" s="32"/>
      <c r="G59" s="32"/>
      <c r="H59" s="33" t="e">
        <f>E59/#REF!</f>
        <v>#REF!</v>
      </c>
      <c r="I59" s="31">
        <v>0</v>
      </c>
      <c r="J59" s="31"/>
      <c r="K59" s="31">
        <v>401106.8</v>
      </c>
      <c r="L59" s="31"/>
      <c r="M59" s="33" t="e">
        <f t="shared" si="3"/>
        <v>#DIV/0!</v>
      </c>
      <c r="N59" s="31"/>
      <c r="O59" s="33" t="e">
        <f t="shared" si="0"/>
        <v>#DIV/0!</v>
      </c>
      <c r="P59" s="31" t="e">
        <f>E59-#REF!</f>
        <v>#REF!</v>
      </c>
      <c r="Q59" s="38"/>
    </row>
    <row r="60" spans="1:17" ht="42.75" hidden="1" outlineLevel="5">
      <c r="A60" s="34" t="s">
        <v>94</v>
      </c>
      <c r="B60" s="35"/>
      <c r="C60" s="29" t="s">
        <v>92</v>
      </c>
      <c r="D60" s="30" t="s">
        <v>94</v>
      </c>
      <c r="E60" s="32"/>
      <c r="F60" s="32"/>
      <c r="G60" s="32"/>
      <c r="H60" s="33" t="e">
        <f>E60/#REF!</f>
        <v>#REF!</v>
      </c>
      <c r="I60" s="31">
        <v>0</v>
      </c>
      <c r="J60" s="31"/>
      <c r="K60" s="31">
        <v>13.2</v>
      </c>
      <c r="L60" s="31"/>
      <c r="M60" s="33" t="e">
        <f t="shared" si="3"/>
        <v>#DIV/0!</v>
      </c>
      <c r="N60" s="31"/>
      <c r="O60" s="33" t="e">
        <f t="shared" si="0"/>
        <v>#DIV/0!</v>
      </c>
      <c r="P60" s="31" t="e">
        <f>E60-#REF!</f>
        <v>#REF!</v>
      </c>
      <c r="Q60" s="38"/>
    </row>
    <row r="61" spans="1:17" s="4" customFormat="1" ht="22.5" customHeight="1" outlineLevel="1" collapsed="1">
      <c r="A61" s="43" t="s">
        <v>95</v>
      </c>
      <c r="B61" s="44" t="s">
        <v>96</v>
      </c>
      <c r="C61" s="118" t="s">
        <v>97</v>
      </c>
      <c r="D61" s="119" t="s">
        <v>95</v>
      </c>
      <c r="E61" s="120">
        <f>E62+E64+E65</f>
        <v>92448214.24000001</v>
      </c>
      <c r="F61" s="120">
        <f>F62+F64+F65</f>
        <v>92448214.24000001</v>
      </c>
      <c r="G61" s="120">
        <f>F61-E61</f>
        <v>0</v>
      </c>
      <c r="H61" s="121">
        <f aca="true" t="shared" si="10" ref="H61:H72">F61/E61</f>
        <v>1</v>
      </c>
      <c r="I61" s="47">
        <f>I62+I64+I65</f>
        <v>92700000</v>
      </c>
      <c r="J61" s="47">
        <f>J62+J64+J65</f>
        <v>77340000</v>
      </c>
      <c r="K61" s="47">
        <f>K62+K64+K65</f>
        <v>94637959.71000001</v>
      </c>
      <c r="L61" s="47">
        <f>K61-J61</f>
        <v>17297959.71000001</v>
      </c>
      <c r="M61" s="121" t="e">
        <f t="shared" si="3"/>
        <v>#DIV/0!</v>
      </c>
      <c r="N61" s="47">
        <f>N62+N64+N65</f>
        <v>1937959.7100000028</v>
      </c>
      <c r="O61" s="121">
        <f t="shared" si="0"/>
        <v>1.0209057142394824</v>
      </c>
      <c r="P61" s="47">
        <f aca="true" t="shared" si="11" ref="P61:P72">K61-F61</f>
        <v>2189745.469999999</v>
      </c>
      <c r="Q61" s="26"/>
    </row>
    <row r="62" spans="1:17" ht="24" customHeight="1" outlineLevel="2">
      <c r="A62" s="34" t="s">
        <v>98</v>
      </c>
      <c r="B62" s="35" t="s">
        <v>99</v>
      </c>
      <c r="C62" s="29" t="s">
        <v>100</v>
      </c>
      <c r="D62" s="30" t="s">
        <v>98</v>
      </c>
      <c r="E62" s="31">
        <v>13866864.29</v>
      </c>
      <c r="F62" s="31">
        <v>13866864.29</v>
      </c>
      <c r="G62" s="32">
        <f>F62-E62</f>
        <v>0</v>
      </c>
      <c r="H62" s="33">
        <f t="shared" si="10"/>
        <v>1</v>
      </c>
      <c r="I62" s="31">
        <v>14000000</v>
      </c>
      <c r="J62" s="31">
        <v>11355000</v>
      </c>
      <c r="K62" s="31">
        <v>14483263.15</v>
      </c>
      <c r="L62" s="31">
        <f>K62-J62</f>
        <v>3128263.1500000004</v>
      </c>
      <c r="M62" s="33" t="e">
        <f t="shared" si="3"/>
        <v>#DIV/0!</v>
      </c>
      <c r="N62" s="31">
        <f>K62-I62</f>
        <v>483263.1500000004</v>
      </c>
      <c r="O62" s="33">
        <f t="shared" si="0"/>
        <v>1.0345187964285714</v>
      </c>
      <c r="P62" s="31">
        <f t="shared" si="11"/>
        <v>616398.8600000013</v>
      </c>
      <c r="Q62" s="37"/>
    </row>
    <row r="63" spans="1:17" ht="24" customHeight="1" outlineLevel="2">
      <c r="A63" s="34"/>
      <c r="B63" s="35"/>
      <c r="C63" s="29" t="s">
        <v>265</v>
      </c>
      <c r="D63" s="30"/>
      <c r="E63" s="31"/>
      <c r="F63" s="31"/>
      <c r="G63" s="32"/>
      <c r="H63" s="33"/>
      <c r="I63" s="31">
        <f>SUM(I64:I65)</f>
        <v>78700000</v>
      </c>
      <c r="J63" s="31">
        <f>SUM(J64:J65)</f>
        <v>65985000</v>
      </c>
      <c r="K63" s="31">
        <f>SUM(K64:K65)</f>
        <v>80154696.56</v>
      </c>
      <c r="L63" s="31">
        <f>SUM(L64:L65)</f>
        <v>14169696.560000002</v>
      </c>
      <c r="M63" s="31" t="e">
        <f>SUM(M64:M65)</f>
        <v>#DIV/0!</v>
      </c>
      <c r="N63" s="31">
        <f>SUM(N64:N65)</f>
        <v>1454696.5600000024</v>
      </c>
      <c r="O63" s="33">
        <f t="shared" si="0"/>
        <v>1.0184840731893265</v>
      </c>
      <c r="P63" s="31"/>
      <c r="Q63" s="37"/>
    </row>
    <row r="64" spans="1:17" s="116" customFormat="1" ht="24" customHeight="1" outlineLevel="4">
      <c r="A64" s="109" t="s">
        <v>101</v>
      </c>
      <c r="B64" s="110" t="s">
        <v>102</v>
      </c>
      <c r="C64" s="111" t="s">
        <v>266</v>
      </c>
      <c r="D64" s="112" t="s">
        <v>101</v>
      </c>
      <c r="E64" s="113">
        <v>61411555.27</v>
      </c>
      <c r="F64" s="113">
        <v>61411555.27</v>
      </c>
      <c r="G64" s="114">
        <f>F64-E64</f>
        <v>0</v>
      </c>
      <c r="H64" s="115">
        <f t="shared" si="10"/>
        <v>1</v>
      </c>
      <c r="I64" s="113">
        <v>61500000</v>
      </c>
      <c r="J64" s="113">
        <v>53010000</v>
      </c>
      <c r="K64" s="113">
        <v>62810154.1</v>
      </c>
      <c r="L64" s="113">
        <f>K64-J64</f>
        <v>9800154.100000001</v>
      </c>
      <c r="M64" s="115" t="e">
        <f t="shared" si="3"/>
        <v>#DIV/0!</v>
      </c>
      <c r="N64" s="113">
        <f>K64-I64</f>
        <v>1310154.1000000015</v>
      </c>
      <c r="O64" s="115">
        <f t="shared" si="0"/>
        <v>1.0213033186991871</v>
      </c>
      <c r="P64" s="113">
        <f t="shared" si="11"/>
        <v>1398598.8299999982</v>
      </c>
      <c r="Q64" s="117" t="s">
        <v>268</v>
      </c>
    </row>
    <row r="65" spans="1:17" s="116" customFormat="1" ht="21.75" customHeight="1" outlineLevel="4">
      <c r="A65" s="109" t="s">
        <v>103</v>
      </c>
      <c r="B65" s="110" t="s">
        <v>104</v>
      </c>
      <c r="C65" s="111" t="s">
        <v>267</v>
      </c>
      <c r="D65" s="112" t="s">
        <v>103</v>
      </c>
      <c r="E65" s="113">
        <v>17169794.68</v>
      </c>
      <c r="F65" s="113">
        <v>17169794.68</v>
      </c>
      <c r="G65" s="114">
        <f>F65-E65</f>
        <v>0</v>
      </c>
      <c r="H65" s="115">
        <f t="shared" si="10"/>
        <v>1</v>
      </c>
      <c r="I65" s="113">
        <v>17200000</v>
      </c>
      <c r="J65" s="113">
        <v>12975000</v>
      </c>
      <c r="K65" s="113">
        <v>17344542.46</v>
      </c>
      <c r="L65" s="113">
        <f>K65-J65</f>
        <v>4369542.460000001</v>
      </c>
      <c r="M65" s="115" t="e">
        <f t="shared" si="3"/>
        <v>#DIV/0!</v>
      </c>
      <c r="N65" s="113">
        <f>K65-I65</f>
        <v>144542.4600000009</v>
      </c>
      <c r="O65" s="115">
        <f t="shared" si="0"/>
        <v>1.0084036313953488</v>
      </c>
      <c r="P65" s="113">
        <f t="shared" si="11"/>
        <v>174747.7800000012</v>
      </c>
      <c r="Q65" s="117"/>
    </row>
    <row r="66" spans="1:17" s="4" customFormat="1" ht="32.25" customHeight="1" outlineLevel="1">
      <c r="A66" s="43" t="s">
        <v>105</v>
      </c>
      <c r="B66" s="44" t="s">
        <v>106</v>
      </c>
      <c r="C66" s="118" t="s">
        <v>107</v>
      </c>
      <c r="D66" s="119" t="s">
        <v>105</v>
      </c>
      <c r="E66" s="120">
        <f>E67+E72</f>
        <v>11083424.32</v>
      </c>
      <c r="F66" s="120">
        <f>F67+F72</f>
        <v>11083424.32</v>
      </c>
      <c r="G66" s="120">
        <f>G67+G72</f>
        <v>0</v>
      </c>
      <c r="H66" s="121">
        <f t="shared" si="10"/>
        <v>1</v>
      </c>
      <c r="I66" s="47">
        <f>I67+I72</f>
        <v>11070000</v>
      </c>
      <c r="J66" s="47">
        <f>J67+J72</f>
        <v>9905000</v>
      </c>
      <c r="K66" s="47">
        <f>K67+K72</f>
        <v>11122574.38</v>
      </c>
      <c r="L66" s="47">
        <f>K66-J66</f>
        <v>1217574.3800000008</v>
      </c>
      <c r="M66" s="121" t="e">
        <f t="shared" si="3"/>
        <v>#DIV/0!</v>
      </c>
      <c r="N66" s="47">
        <f>N67+N72</f>
        <v>52574.38000000082</v>
      </c>
      <c r="O66" s="121">
        <f t="shared" si="0"/>
        <v>1.0047492664859983</v>
      </c>
      <c r="P66" s="47">
        <f t="shared" si="11"/>
        <v>39150.06000000052</v>
      </c>
      <c r="Q66" s="26"/>
    </row>
    <row r="67" spans="1:17" ht="53.25" customHeight="1" hidden="1" outlineLevel="2">
      <c r="A67" s="34" t="s">
        <v>108</v>
      </c>
      <c r="B67" s="35" t="s">
        <v>109</v>
      </c>
      <c r="C67" s="29" t="s">
        <v>110</v>
      </c>
      <c r="D67" s="30" t="s">
        <v>108</v>
      </c>
      <c r="E67" s="31">
        <v>10963424.32</v>
      </c>
      <c r="F67" s="31">
        <v>10963424.32</v>
      </c>
      <c r="G67" s="32">
        <f aca="true" t="shared" si="12" ref="G67:G72">F67-E67</f>
        <v>0</v>
      </c>
      <c r="H67" s="33">
        <f t="shared" si="10"/>
        <v>1</v>
      </c>
      <c r="I67" s="31">
        <v>11000000</v>
      </c>
      <c r="J67" s="31">
        <v>9850000</v>
      </c>
      <c r="K67" s="31">
        <v>11047574.38</v>
      </c>
      <c r="L67" s="31">
        <f>K67-J67</f>
        <v>1197574.3800000008</v>
      </c>
      <c r="M67" s="33" t="e">
        <f t="shared" si="3"/>
        <v>#DIV/0!</v>
      </c>
      <c r="N67" s="31">
        <f aca="true" t="shared" si="13" ref="N67:N72">K67-I67</f>
        <v>47574.38000000082</v>
      </c>
      <c r="O67" s="33">
        <f t="shared" si="0"/>
        <v>1.0043249436363637</v>
      </c>
      <c r="P67" s="31">
        <f t="shared" si="11"/>
        <v>84150.06000000052</v>
      </c>
      <c r="Q67" s="39" t="s">
        <v>111</v>
      </c>
    </row>
    <row r="68" spans="1:17" ht="15" hidden="1" outlineLevel="3">
      <c r="A68" s="34" t="s">
        <v>112</v>
      </c>
      <c r="B68" s="35"/>
      <c r="C68" s="29" t="s">
        <v>22</v>
      </c>
      <c r="D68" s="30" t="s">
        <v>112</v>
      </c>
      <c r="E68" s="31"/>
      <c r="F68" s="31"/>
      <c r="G68" s="32">
        <f t="shared" si="12"/>
        <v>0</v>
      </c>
      <c r="H68" s="33" t="e">
        <f t="shared" si="10"/>
        <v>#DIV/0!</v>
      </c>
      <c r="I68" s="31"/>
      <c r="J68" s="31"/>
      <c r="K68" s="31"/>
      <c r="L68" s="31">
        <f>I68-G68</f>
        <v>0</v>
      </c>
      <c r="M68" s="33" t="e">
        <f t="shared" si="3"/>
        <v>#DIV/0!</v>
      </c>
      <c r="N68" s="31">
        <f t="shared" si="13"/>
        <v>0</v>
      </c>
      <c r="O68" s="33" t="e">
        <f t="shared" si="0"/>
        <v>#DIV/0!</v>
      </c>
      <c r="P68" s="31">
        <f t="shared" si="11"/>
        <v>0</v>
      </c>
      <c r="Q68" s="38"/>
    </row>
    <row r="69" spans="1:17" ht="57" hidden="1" outlineLevel="4">
      <c r="A69" s="34" t="s">
        <v>113</v>
      </c>
      <c r="B69" s="35"/>
      <c r="C69" s="29" t="s">
        <v>114</v>
      </c>
      <c r="D69" s="30" t="s">
        <v>113</v>
      </c>
      <c r="E69" s="31"/>
      <c r="F69" s="31"/>
      <c r="G69" s="32">
        <f t="shared" si="12"/>
        <v>0</v>
      </c>
      <c r="H69" s="33" t="e">
        <f t="shared" si="10"/>
        <v>#DIV/0!</v>
      </c>
      <c r="I69" s="31"/>
      <c r="J69" s="31"/>
      <c r="K69" s="31"/>
      <c r="L69" s="31">
        <f>I69-G69</f>
        <v>0</v>
      </c>
      <c r="M69" s="33" t="e">
        <f t="shared" si="3"/>
        <v>#DIV/0!</v>
      </c>
      <c r="N69" s="31">
        <f t="shared" si="13"/>
        <v>0</v>
      </c>
      <c r="O69" s="33" t="e">
        <f t="shared" si="0"/>
        <v>#DIV/0!</v>
      </c>
      <c r="P69" s="31">
        <f t="shared" si="11"/>
        <v>0</v>
      </c>
      <c r="Q69" s="38"/>
    </row>
    <row r="70" spans="1:17" ht="57" hidden="1" outlineLevel="5">
      <c r="A70" s="34" t="s">
        <v>113</v>
      </c>
      <c r="B70" s="35"/>
      <c r="C70" s="29" t="s">
        <v>115</v>
      </c>
      <c r="D70" s="30" t="s">
        <v>113</v>
      </c>
      <c r="E70" s="31"/>
      <c r="F70" s="31"/>
      <c r="G70" s="32">
        <f t="shared" si="12"/>
        <v>0</v>
      </c>
      <c r="H70" s="33" t="e">
        <f t="shared" si="10"/>
        <v>#DIV/0!</v>
      </c>
      <c r="I70" s="31"/>
      <c r="J70" s="31"/>
      <c r="K70" s="31"/>
      <c r="L70" s="31">
        <f>I70-G70</f>
        <v>0</v>
      </c>
      <c r="M70" s="33" t="e">
        <f t="shared" si="3"/>
        <v>#DIV/0!</v>
      </c>
      <c r="N70" s="31">
        <f t="shared" si="13"/>
        <v>0</v>
      </c>
      <c r="O70" s="33" t="e">
        <f t="shared" si="0"/>
        <v>#DIV/0!</v>
      </c>
      <c r="P70" s="31">
        <f t="shared" si="11"/>
        <v>0</v>
      </c>
      <c r="Q70" s="38"/>
    </row>
    <row r="71" spans="1:17" ht="71.25" hidden="1" outlineLevel="5">
      <c r="A71" s="34" t="s">
        <v>116</v>
      </c>
      <c r="B71" s="35"/>
      <c r="C71" s="29" t="s">
        <v>117</v>
      </c>
      <c r="D71" s="30" t="s">
        <v>116</v>
      </c>
      <c r="E71" s="31"/>
      <c r="F71" s="31"/>
      <c r="G71" s="32">
        <f t="shared" si="12"/>
        <v>0</v>
      </c>
      <c r="H71" s="33" t="e">
        <f t="shared" si="10"/>
        <v>#DIV/0!</v>
      </c>
      <c r="I71" s="31"/>
      <c r="J71" s="31"/>
      <c r="K71" s="31"/>
      <c r="L71" s="31">
        <f>I71-G71</f>
        <v>0</v>
      </c>
      <c r="M71" s="33" t="e">
        <f t="shared" si="3"/>
        <v>#DIV/0!</v>
      </c>
      <c r="N71" s="31">
        <f t="shared" si="13"/>
        <v>0</v>
      </c>
      <c r="O71" s="33" t="e">
        <f t="shared" si="0"/>
        <v>#DIV/0!</v>
      </c>
      <c r="P71" s="31">
        <f t="shared" si="11"/>
        <v>0</v>
      </c>
      <c r="Q71" s="38"/>
    </row>
    <row r="72" spans="1:17" ht="72" customHeight="1" hidden="1" outlineLevel="2" collapsed="1">
      <c r="A72" s="34" t="s">
        <v>118</v>
      </c>
      <c r="B72" s="35" t="s">
        <v>119</v>
      </c>
      <c r="C72" s="29" t="s">
        <v>120</v>
      </c>
      <c r="D72" s="30" t="s">
        <v>118</v>
      </c>
      <c r="E72" s="32">
        <v>120000</v>
      </c>
      <c r="F72" s="32">
        <v>120000</v>
      </c>
      <c r="G72" s="32">
        <f t="shared" si="12"/>
        <v>0</v>
      </c>
      <c r="H72" s="33">
        <f t="shared" si="10"/>
        <v>1</v>
      </c>
      <c r="I72" s="31">
        <v>70000</v>
      </c>
      <c r="J72" s="31">
        <v>55000</v>
      </c>
      <c r="K72" s="32">
        <v>75000</v>
      </c>
      <c r="L72" s="31">
        <f>K72-J72</f>
        <v>20000</v>
      </c>
      <c r="M72" s="33" t="e">
        <f t="shared" si="3"/>
        <v>#DIV/0!</v>
      </c>
      <c r="N72" s="31">
        <f t="shared" si="13"/>
        <v>5000</v>
      </c>
      <c r="O72" s="33">
        <f t="shared" si="0"/>
        <v>1.0714285714285714</v>
      </c>
      <c r="P72" s="31">
        <f t="shared" si="11"/>
        <v>-45000</v>
      </c>
      <c r="Q72" s="37" t="s">
        <v>121</v>
      </c>
    </row>
    <row r="73" spans="1:17" ht="15" hidden="1" outlineLevel="3">
      <c r="A73" s="34" t="s">
        <v>122</v>
      </c>
      <c r="B73" s="35"/>
      <c r="C73" s="29" t="s">
        <v>22</v>
      </c>
      <c r="D73" s="30" t="s">
        <v>122</v>
      </c>
      <c r="E73" s="32"/>
      <c r="F73" s="32"/>
      <c r="G73" s="32"/>
      <c r="H73" s="33" t="e">
        <f>E73/#REF!</f>
        <v>#REF!</v>
      </c>
      <c r="I73" s="31">
        <v>60000</v>
      </c>
      <c r="J73" s="31"/>
      <c r="K73" s="31">
        <v>0</v>
      </c>
      <c r="L73" s="31"/>
      <c r="M73" s="33" t="e">
        <f t="shared" si="3"/>
        <v>#DIV/0!</v>
      </c>
      <c r="N73" s="31"/>
      <c r="O73" s="33">
        <f t="shared" si="0"/>
        <v>0</v>
      </c>
      <c r="P73" s="31" t="e">
        <f>E73-#REF!</f>
        <v>#REF!</v>
      </c>
      <c r="Q73" s="38"/>
    </row>
    <row r="74" spans="1:17" ht="28.5" hidden="1" outlineLevel="4">
      <c r="A74" s="34" t="s">
        <v>123</v>
      </c>
      <c r="B74" s="35"/>
      <c r="C74" s="29" t="s">
        <v>124</v>
      </c>
      <c r="D74" s="30" t="s">
        <v>123</v>
      </c>
      <c r="E74" s="32"/>
      <c r="F74" s="32"/>
      <c r="G74" s="32"/>
      <c r="H74" s="33" t="e">
        <f>E74/#REF!</f>
        <v>#REF!</v>
      </c>
      <c r="I74" s="31">
        <v>60000</v>
      </c>
      <c r="J74" s="31"/>
      <c r="K74" s="31">
        <v>0</v>
      </c>
      <c r="L74" s="31"/>
      <c r="M74" s="33" t="e">
        <f t="shared" si="3"/>
        <v>#DIV/0!</v>
      </c>
      <c r="N74" s="31"/>
      <c r="O74" s="33">
        <f t="shared" si="0"/>
        <v>0</v>
      </c>
      <c r="P74" s="31" t="e">
        <f>E74-#REF!</f>
        <v>#REF!</v>
      </c>
      <c r="Q74" s="38"/>
    </row>
    <row r="75" spans="1:17" ht="28.5" hidden="1" outlineLevel="5">
      <c r="A75" s="34" t="s">
        <v>123</v>
      </c>
      <c r="B75" s="35"/>
      <c r="C75" s="29" t="s">
        <v>125</v>
      </c>
      <c r="D75" s="30" t="s">
        <v>123</v>
      </c>
      <c r="E75" s="32"/>
      <c r="F75" s="32"/>
      <c r="G75" s="32"/>
      <c r="H75" s="33" t="e">
        <f>E75/#REF!</f>
        <v>#REF!</v>
      </c>
      <c r="I75" s="31">
        <v>60000</v>
      </c>
      <c r="J75" s="31"/>
      <c r="K75" s="31">
        <v>0</v>
      </c>
      <c r="L75" s="31"/>
      <c r="M75" s="33" t="e">
        <f t="shared" si="3"/>
        <v>#DIV/0!</v>
      </c>
      <c r="N75" s="31"/>
      <c r="O75" s="33">
        <f t="shared" si="0"/>
        <v>0</v>
      </c>
      <c r="P75" s="31" t="e">
        <f>E75-#REF!</f>
        <v>#REF!</v>
      </c>
      <c r="Q75" s="38"/>
    </row>
    <row r="76" spans="1:17" s="4" customFormat="1" ht="47.25" customHeight="1" outlineLevel="1" collapsed="1">
      <c r="A76" s="43" t="s">
        <v>126</v>
      </c>
      <c r="B76" s="44" t="s">
        <v>127</v>
      </c>
      <c r="C76" s="118" t="s">
        <v>128</v>
      </c>
      <c r="D76" s="119" t="s">
        <v>126</v>
      </c>
      <c r="E76" s="47">
        <v>2068.21</v>
      </c>
      <c r="F76" s="120">
        <v>2068.21</v>
      </c>
      <c r="G76" s="120">
        <f>F76-E76</f>
        <v>0</v>
      </c>
      <c r="H76" s="121">
        <f>F76/E76</f>
        <v>1</v>
      </c>
      <c r="I76" s="47">
        <v>-123771</v>
      </c>
      <c r="J76" s="47"/>
      <c r="K76" s="47">
        <v>-123777.21</v>
      </c>
      <c r="L76" s="47">
        <f>K76-J76</f>
        <v>-123777.21</v>
      </c>
      <c r="M76" s="121"/>
      <c r="N76" s="47"/>
      <c r="O76" s="121">
        <f t="shared" si="0"/>
        <v>1.0000501733039242</v>
      </c>
      <c r="P76" s="47">
        <f>K76-F76</f>
        <v>-125845.42000000001</v>
      </c>
      <c r="Q76" s="26"/>
    </row>
    <row r="77" spans="1:17" s="19" customFormat="1" ht="15.75" hidden="1" outlineLevel="3">
      <c r="A77" s="17" t="s">
        <v>129</v>
      </c>
      <c r="B77" s="21"/>
      <c r="C77" s="22" t="s">
        <v>22</v>
      </c>
      <c r="D77" s="23" t="s">
        <v>129</v>
      </c>
      <c r="E77" s="28"/>
      <c r="F77" s="28"/>
      <c r="G77" s="28"/>
      <c r="H77" s="25" t="e">
        <f>E77/#REF!</f>
        <v>#REF!</v>
      </c>
      <c r="I77" s="24">
        <v>0</v>
      </c>
      <c r="J77" s="24"/>
      <c r="K77" s="24">
        <v>78.92</v>
      </c>
      <c r="L77" s="24"/>
      <c r="M77" s="25" t="e">
        <f>I77/G77</f>
        <v>#DIV/0!</v>
      </c>
      <c r="N77" s="24"/>
      <c r="O77" s="25" t="e">
        <f t="shared" si="0"/>
        <v>#DIV/0!</v>
      </c>
      <c r="P77" s="24" t="e">
        <f>E77-#REF!</f>
        <v>#REF!</v>
      </c>
      <c r="Q77" s="40"/>
    </row>
    <row r="78" spans="1:17" s="19" customFormat="1" ht="75" hidden="1" outlineLevel="4">
      <c r="A78" s="17" t="s">
        <v>130</v>
      </c>
      <c r="B78" s="21"/>
      <c r="C78" s="22" t="s">
        <v>131</v>
      </c>
      <c r="D78" s="23" t="s">
        <v>130</v>
      </c>
      <c r="E78" s="28"/>
      <c r="F78" s="28"/>
      <c r="G78" s="28"/>
      <c r="H78" s="25" t="e">
        <f>E78/#REF!</f>
        <v>#REF!</v>
      </c>
      <c r="I78" s="24">
        <v>0</v>
      </c>
      <c r="J78" s="24"/>
      <c r="K78" s="24">
        <v>78.92</v>
      </c>
      <c r="L78" s="24"/>
      <c r="M78" s="25" t="e">
        <f>I78/G78</f>
        <v>#DIV/0!</v>
      </c>
      <c r="N78" s="24"/>
      <c r="O78" s="25" t="e">
        <f t="shared" si="0"/>
        <v>#DIV/0!</v>
      </c>
      <c r="P78" s="24" t="e">
        <f>E78-#REF!</f>
        <v>#REF!</v>
      </c>
      <c r="Q78" s="40"/>
    </row>
    <row r="79" spans="1:17" s="19" customFormat="1" ht="75" hidden="1" outlineLevel="5">
      <c r="A79" s="17" t="s">
        <v>132</v>
      </c>
      <c r="B79" s="21"/>
      <c r="C79" s="22" t="s">
        <v>133</v>
      </c>
      <c r="D79" s="23" t="s">
        <v>132</v>
      </c>
      <c r="E79" s="28"/>
      <c r="F79" s="28"/>
      <c r="G79" s="28"/>
      <c r="H79" s="25" t="e">
        <f>E79/#REF!</f>
        <v>#REF!</v>
      </c>
      <c r="I79" s="24">
        <v>0</v>
      </c>
      <c r="J79" s="24"/>
      <c r="K79" s="24">
        <v>78.92</v>
      </c>
      <c r="L79" s="24"/>
      <c r="M79" s="25" t="e">
        <f>I79/G79</f>
        <v>#DIV/0!</v>
      </c>
      <c r="N79" s="24"/>
      <c r="O79" s="25" t="e">
        <f>K79/I79</f>
        <v>#DIV/0!</v>
      </c>
      <c r="P79" s="24" t="e">
        <f>E79-#REF!</f>
        <v>#REF!</v>
      </c>
      <c r="Q79" s="40"/>
    </row>
    <row r="80" spans="1:17" s="151" customFormat="1" ht="39" customHeight="1" outlineLevel="5">
      <c r="A80" s="143"/>
      <c r="B80" s="152" t="s">
        <v>134</v>
      </c>
      <c r="C80" s="153" t="s">
        <v>135</v>
      </c>
      <c r="D80" s="154"/>
      <c r="E80" s="155">
        <f>E81+E91+E107+E110+E113+E114</f>
        <v>69903226.1</v>
      </c>
      <c r="F80" s="155">
        <f>F81+F91+F107+F110+F113+F114</f>
        <v>69903226.1</v>
      </c>
      <c r="G80" s="155">
        <f>G81+G91+G107+G110+G113+G114</f>
        <v>0</v>
      </c>
      <c r="H80" s="155">
        <f>F80/E80</f>
        <v>1</v>
      </c>
      <c r="I80" s="155">
        <f>I81+I91+I107+I110+I113+I114</f>
        <v>67940032.41</v>
      </c>
      <c r="J80" s="155">
        <f>J81+J91+J107+J110+J113+J114</f>
        <v>66234002.419999994</v>
      </c>
      <c r="K80" s="155">
        <f>K81+K91+K107+K110+K113+K114</f>
        <v>68686554.74000001</v>
      </c>
      <c r="L80" s="155">
        <f>K80-J80</f>
        <v>2452552.320000015</v>
      </c>
      <c r="M80" s="155" t="e">
        <f>M81+M91+M107+M110+M113+M114</f>
        <v>#DIV/0!</v>
      </c>
      <c r="N80" s="155">
        <f>N81+N91+N107+N110+N113+N114</f>
        <v>756522.3300000018</v>
      </c>
      <c r="O80" s="155">
        <f>O81+O91+O107+O110+O113+O114</f>
        <v>6.278218218108692</v>
      </c>
      <c r="P80" s="155">
        <f>K80-F80</f>
        <v>-1216671.3599999845</v>
      </c>
      <c r="Q80" s="156"/>
    </row>
    <row r="81" spans="1:17" s="4" customFormat="1" ht="46.5" customHeight="1" outlineLevel="1">
      <c r="A81" s="43" t="s">
        <v>136</v>
      </c>
      <c r="B81" s="44" t="s">
        <v>137</v>
      </c>
      <c r="C81" s="118" t="s">
        <v>138</v>
      </c>
      <c r="D81" s="119" t="s">
        <v>136</v>
      </c>
      <c r="E81" s="120">
        <f>E83+E84+E85+E86+E90</f>
        <v>39582487.29</v>
      </c>
      <c r="F81" s="120">
        <f>F83+F84+F85+F86+F90</f>
        <v>39582487.29</v>
      </c>
      <c r="G81" s="120">
        <f>G83+G84+G86+G90</f>
        <v>0</v>
      </c>
      <c r="H81" s="121">
        <f>F81/E81</f>
        <v>1</v>
      </c>
      <c r="I81" s="47">
        <f>I83+I84+I85+I86+I90</f>
        <v>32754150.9</v>
      </c>
      <c r="J81" s="47">
        <f>J83+J84+J85+J86+J90</f>
        <v>32601778.1</v>
      </c>
      <c r="K81" s="47">
        <f>K83+K84+K85+K86+K90</f>
        <v>32704202.43</v>
      </c>
      <c r="L81" s="47">
        <f>K81-J81</f>
        <v>102424.32999999821</v>
      </c>
      <c r="M81" s="121" t="e">
        <f>I81/G81</f>
        <v>#DIV/0!</v>
      </c>
      <c r="N81" s="47">
        <f>N83+N84+N85+N86+N90</f>
        <v>-49948.46999999878</v>
      </c>
      <c r="O81" s="121">
        <f aca="true" t="shared" si="14" ref="O81:O128">K81/I81</f>
        <v>0.9984750491578154</v>
      </c>
      <c r="P81" s="47">
        <f>K81-F81</f>
        <v>-6878284.859999999</v>
      </c>
      <c r="Q81" s="26"/>
    </row>
    <row r="82" spans="1:17" s="4" customFormat="1" ht="25.5" customHeight="1" outlineLevel="1">
      <c r="A82" s="43"/>
      <c r="B82" s="44"/>
      <c r="C82" s="122" t="s">
        <v>269</v>
      </c>
      <c r="D82" s="119"/>
      <c r="E82" s="120"/>
      <c r="F82" s="120"/>
      <c r="G82" s="120"/>
      <c r="H82" s="121"/>
      <c r="I82" s="46">
        <f>SUM(I83:I85)</f>
        <v>21155199.9</v>
      </c>
      <c r="J82" s="46">
        <f>SUM(J83:J85)</f>
        <v>25101278.1</v>
      </c>
      <c r="K82" s="46">
        <f>SUM(K83:K85)</f>
        <v>21078744.990000002</v>
      </c>
      <c r="L82" s="46">
        <f>SUM(L83:L85)</f>
        <v>-4022533.1099999985</v>
      </c>
      <c r="M82" s="46" t="e">
        <f>SUM(M83:M85)</f>
        <v>#DIV/0!</v>
      </c>
      <c r="N82" s="46">
        <f>SUM(N83:N85)</f>
        <v>-76454.90999999826</v>
      </c>
      <c r="O82" s="33">
        <f t="shared" si="14"/>
        <v>0.996385999169878</v>
      </c>
      <c r="P82" s="47"/>
      <c r="Q82" s="26"/>
    </row>
    <row r="83" spans="1:17" ht="35.25" customHeight="1" hidden="1" outlineLevel="4">
      <c r="A83" s="34" t="s">
        <v>139</v>
      </c>
      <c r="B83" s="35" t="s">
        <v>140</v>
      </c>
      <c r="C83" s="29" t="s">
        <v>141</v>
      </c>
      <c r="D83" s="30" t="s">
        <v>139</v>
      </c>
      <c r="E83" s="31">
        <v>28927120.99</v>
      </c>
      <c r="F83" s="31">
        <v>28927120.99</v>
      </c>
      <c r="G83" s="32">
        <f>F83-E83</f>
        <v>0</v>
      </c>
      <c r="H83" s="33">
        <f>F83/E83</f>
        <v>1</v>
      </c>
      <c r="I83" s="31">
        <v>20200000</v>
      </c>
      <c r="J83" s="31">
        <v>23500000</v>
      </c>
      <c r="K83" s="31">
        <v>20146214.67</v>
      </c>
      <c r="L83" s="31">
        <f>K83-J83</f>
        <v>-3353785.329999998</v>
      </c>
      <c r="M83" s="33" t="e">
        <f>I83/G83</f>
        <v>#DIV/0!</v>
      </c>
      <c r="N83" s="31">
        <f>K83-I83</f>
        <v>-53785.32999999821</v>
      </c>
      <c r="O83" s="33">
        <f t="shared" si="14"/>
        <v>0.9973373599009902</v>
      </c>
      <c r="P83" s="31">
        <f>K83-F83</f>
        <v>-8780906.319999997</v>
      </c>
      <c r="Q83" s="37" t="s">
        <v>142</v>
      </c>
    </row>
    <row r="84" spans="1:17" ht="37.5" customHeight="1" hidden="1" outlineLevel="4">
      <c r="A84" s="34" t="s">
        <v>143</v>
      </c>
      <c r="B84" s="35" t="s">
        <v>144</v>
      </c>
      <c r="C84" s="29" t="s">
        <v>145</v>
      </c>
      <c r="D84" s="30" t="s">
        <v>143</v>
      </c>
      <c r="E84" s="31">
        <v>1249542.59</v>
      </c>
      <c r="F84" s="31">
        <v>1249542.59</v>
      </c>
      <c r="G84" s="32">
        <f aca="true" t="shared" si="15" ref="G84:G90">F84-E84</f>
        <v>0</v>
      </c>
      <c r="H84" s="33">
        <f aca="true" t="shared" si="16" ref="H84:H90">F84/E84</f>
        <v>1</v>
      </c>
      <c r="I84" s="31">
        <v>898921.9</v>
      </c>
      <c r="J84" s="31">
        <v>1545000</v>
      </c>
      <c r="K84" s="31">
        <v>876252.22</v>
      </c>
      <c r="L84" s="31">
        <f aca="true" t="shared" si="17" ref="L84:L90">K84-J84</f>
        <v>-668747.78</v>
      </c>
      <c r="M84" s="33" t="e">
        <f>I84/G84</f>
        <v>#DIV/0!</v>
      </c>
      <c r="N84" s="31">
        <f aca="true" t="shared" si="18" ref="N84:N90">K84-I84</f>
        <v>-22669.68000000005</v>
      </c>
      <c r="O84" s="33">
        <f t="shared" si="14"/>
        <v>0.9747812574151324</v>
      </c>
      <c r="P84" s="31">
        <f aca="true" t="shared" si="19" ref="P84:P90">K84-F84</f>
        <v>-373290.3700000001</v>
      </c>
      <c r="Q84" s="37" t="s">
        <v>146</v>
      </c>
    </row>
    <row r="85" spans="1:17" ht="30" customHeight="1" hidden="1" outlineLevel="4">
      <c r="A85" s="34"/>
      <c r="B85" s="35" t="s">
        <v>147</v>
      </c>
      <c r="C85" s="29" t="s">
        <v>148</v>
      </c>
      <c r="D85" s="30" t="s">
        <v>149</v>
      </c>
      <c r="E85" s="31">
        <v>48556.7</v>
      </c>
      <c r="F85" s="31">
        <v>48556.7</v>
      </c>
      <c r="G85" s="32">
        <f t="shared" si="15"/>
        <v>0</v>
      </c>
      <c r="H85" s="33">
        <f t="shared" si="16"/>
        <v>1</v>
      </c>
      <c r="I85" s="31">
        <v>56278</v>
      </c>
      <c r="J85" s="31">
        <v>56278.1</v>
      </c>
      <c r="K85" s="31">
        <v>56278.1</v>
      </c>
      <c r="L85" s="31">
        <f t="shared" si="17"/>
        <v>0</v>
      </c>
      <c r="M85" s="33"/>
      <c r="N85" s="31">
        <f t="shared" si="18"/>
        <v>0.09999999999854481</v>
      </c>
      <c r="O85" s="33"/>
      <c r="P85" s="31"/>
      <c r="Q85" s="41" t="s">
        <v>150</v>
      </c>
    </row>
    <row r="86" spans="1:17" ht="27" customHeight="1" outlineLevel="2" collapsed="1">
      <c r="A86" s="34" t="s">
        <v>151</v>
      </c>
      <c r="B86" s="35" t="s">
        <v>152</v>
      </c>
      <c r="C86" s="29" t="s">
        <v>270</v>
      </c>
      <c r="D86" s="30" t="s">
        <v>151</v>
      </c>
      <c r="E86" s="32">
        <v>3035957.66</v>
      </c>
      <c r="F86" s="32">
        <v>3035957.66</v>
      </c>
      <c r="G86" s="32">
        <f t="shared" si="15"/>
        <v>0</v>
      </c>
      <c r="H86" s="33">
        <f t="shared" si="16"/>
        <v>1</v>
      </c>
      <c r="I86" s="31">
        <v>5098951</v>
      </c>
      <c r="J86" s="31">
        <v>1553500</v>
      </c>
      <c r="K86" s="32">
        <v>5098951.02</v>
      </c>
      <c r="L86" s="31">
        <f t="shared" si="17"/>
        <v>3545451.0199999996</v>
      </c>
      <c r="M86" s="33" t="e">
        <f aca="true" t="shared" si="20" ref="M86:M113">I86/G86</f>
        <v>#DIV/0!</v>
      </c>
      <c r="N86" s="31">
        <f t="shared" si="18"/>
        <v>0.019999999552965164</v>
      </c>
      <c r="O86" s="33">
        <f t="shared" si="14"/>
        <v>1.0000000039223753</v>
      </c>
      <c r="P86" s="31">
        <f t="shared" si="19"/>
        <v>2062993.3599999994</v>
      </c>
      <c r="Q86" s="37"/>
    </row>
    <row r="87" spans="1:17" ht="15" hidden="1" outlineLevel="3">
      <c r="A87" s="34" t="s">
        <v>153</v>
      </c>
      <c r="B87" s="35"/>
      <c r="C87" s="29" t="s">
        <v>22</v>
      </c>
      <c r="D87" s="30" t="s">
        <v>153</v>
      </c>
      <c r="E87" s="31"/>
      <c r="F87" s="31"/>
      <c r="G87" s="32">
        <f t="shared" si="15"/>
        <v>0</v>
      </c>
      <c r="H87" s="33" t="e">
        <f t="shared" si="16"/>
        <v>#DIV/0!</v>
      </c>
      <c r="I87" s="31"/>
      <c r="J87" s="31"/>
      <c r="K87" s="31"/>
      <c r="L87" s="31">
        <f t="shared" si="17"/>
        <v>0</v>
      </c>
      <c r="M87" s="33" t="e">
        <f t="shared" si="20"/>
        <v>#DIV/0!</v>
      </c>
      <c r="N87" s="31">
        <f t="shared" si="18"/>
        <v>0</v>
      </c>
      <c r="O87" s="33" t="e">
        <f t="shared" si="14"/>
        <v>#DIV/0!</v>
      </c>
      <c r="P87" s="31">
        <f t="shared" si="19"/>
        <v>0</v>
      </c>
      <c r="Q87" s="38"/>
    </row>
    <row r="88" spans="1:17" ht="57" hidden="1" outlineLevel="4">
      <c r="A88" s="34" t="s">
        <v>154</v>
      </c>
      <c r="B88" s="35"/>
      <c r="C88" s="29" t="s">
        <v>155</v>
      </c>
      <c r="D88" s="30" t="s">
        <v>154</v>
      </c>
      <c r="E88" s="31"/>
      <c r="F88" s="31"/>
      <c r="G88" s="32">
        <f t="shared" si="15"/>
        <v>0</v>
      </c>
      <c r="H88" s="33" t="e">
        <f t="shared" si="16"/>
        <v>#DIV/0!</v>
      </c>
      <c r="I88" s="31"/>
      <c r="J88" s="31"/>
      <c r="K88" s="31"/>
      <c r="L88" s="31">
        <f t="shared" si="17"/>
        <v>0</v>
      </c>
      <c r="M88" s="33" t="e">
        <f t="shared" si="20"/>
        <v>#DIV/0!</v>
      </c>
      <c r="N88" s="31">
        <f t="shared" si="18"/>
        <v>0</v>
      </c>
      <c r="O88" s="33" t="e">
        <f t="shared" si="14"/>
        <v>#DIV/0!</v>
      </c>
      <c r="P88" s="31">
        <f t="shared" si="19"/>
        <v>0</v>
      </c>
      <c r="Q88" s="38"/>
    </row>
    <row r="89" spans="1:17" ht="57" hidden="1" outlineLevel="5">
      <c r="A89" s="34" t="s">
        <v>154</v>
      </c>
      <c r="B89" s="35"/>
      <c r="C89" s="29" t="s">
        <v>156</v>
      </c>
      <c r="D89" s="30" t="s">
        <v>154</v>
      </c>
      <c r="E89" s="31"/>
      <c r="F89" s="31"/>
      <c r="G89" s="32">
        <f t="shared" si="15"/>
        <v>0</v>
      </c>
      <c r="H89" s="33" t="e">
        <f t="shared" si="16"/>
        <v>#DIV/0!</v>
      </c>
      <c r="I89" s="31"/>
      <c r="J89" s="31"/>
      <c r="K89" s="31"/>
      <c r="L89" s="31">
        <f t="shared" si="17"/>
        <v>0</v>
      </c>
      <c r="M89" s="33" t="e">
        <f t="shared" si="20"/>
        <v>#DIV/0!</v>
      </c>
      <c r="N89" s="31">
        <f t="shared" si="18"/>
        <v>0</v>
      </c>
      <c r="O89" s="33" t="e">
        <f t="shared" si="14"/>
        <v>#DIV/0!</v>
      </c>
      <c r="P89" s="31">
        <f t="shared" si="19"/>
        <v>0</v>
      </c>
      <c r="Q89" s="38"/>
    </row>
    <row r="90" spans="1:17" ht="29.25" customHeight="1" outlineLevel="2" collapsed="1">
      <c r="A90" s="34" t="s">
        <v>157</v>
      </c>
      <c r="B90" s="35" t="s">
        <v>158</v>
      </c>
      <c r="C90" s="29" t="s">
        <v>271</v>
      </c>
      <c r="D90" s="30" t="s">
        <v>157</v>
      </c>
      <c r="E90" s="31">
        <v>6321309.35</v>
      </c>
      <c r="F90" s="31">
        <v>6321309.35</v>
      </c>
      <c r="G90" s="32">
        <f t="shared" si="15"/>
        <v>0</v>
      </c>
      <c r="H90" s="33">
        <f t="shared" si="16"/>
        <v>1</v>
      </c>
      <c r="I90" s="31">
        <v>6500000</v>
      </c>
      <c r="J90" s="31">
        <v>5947000</v>
      </c>
      <c r="K90" s="31">
        <v>6526506.42</v>
      </c>
      <c r="L90" s="31">
        <f t="shared" si="17"/>
        <v>579506.4199999999</v>
      </c>
      <c r="M90" s="33" t="e">
        <f t="shared" si="20"/>
        <v>#DIV/0!</v>
      </c>
      <c r="N90" s="31">
        <f t="shared" si="18"/>
        <v>26506.419999999925</v>
      </c>
      <c r="O90" s="33">
        <f t="shared" si="14"/>
        <v>1.0040779107692308</v>
      </c>
      <c r="P90" s="31">
        <f t="shared" si="19"/>
        <v>205197.0700000003</v>
      </c>
      <c r="Q90" s="37" t="s">
        <v>159</v>
      </c>
    </row>
    <row r="91" spans="1:17" ht="27.75" customHeight="1" outlineLevel="1">
      <c r="A91" s="34" t="s">
        <v>160</v>
      </c>
      <c r="B91" s="35" t="s">
        <v>161</v>
      </c>
      <c r="C91" s="29" t="s">
        <v>272</v>
      </c>
      <c r="D91" s="30" t="s">
        <v>160</v>
      </c>
      <c r="E91" s="31">
        <v>329332.87</v>
      </c>
      <c r="F91" s="31">
        <v>329332.87</v>
      </c>
      <c r="G91" s="32">
        <f>F91-E91</f>
        <v>0</v>
      </c>
      <c r="H91" s="33">
        <f>F91/E91</f>
        <v>1</v>
      </c>
      <c r="I91" s="31">
        <v>1432152.78</v>
      </c>
      <c r="J91" s="31">
        <v>1350000</v>
      </c>
      <c r="K91" s="31">
        <v>1659726.77</v>
      </c>
      <c r="L91" s="31">
        <f>K91-J91</f>
        <v>309726.77</v>
      </c>
      <c r="M91" s="33" t="e">
        <f t="shared" si="20"/>
        <v>#DIV/0!</v>
      </c>
      <c r="N91" s="31">
        <f>K91-I91</f>
        <v>227573.99</v>
      </c>
      <c r="O91" s="33">
        <f t="shared" si="14"/>
        <v>1.1589034306800703</v>
      </c>
      <c r="P91" s="31">
        <f>K91-F91</f>
        <v>1330393.9</v>
      </c>
      <c r="Q91" s="42" t="s">
        <v>162</v>
      </c>
    </row>
    <row r="92" spans="1:17" s="4" customFormat="1" ht="15.75" hidden="1" outlineLevel="3">
      <c r="A92" s="43" t="s">
        <v>163</v>
      </c>
      <c r="B92" s="44"/>
      <c r="C92" s="118" t="s">
        <v>22</v>
      </c>
      <c r="D92" s="119" t="s">
        <v>163</v>
      </c>
      <c r="E92" s="120"/>
      <c r="F92" s="47">
        <v>2890.68</v>
      </c>
      <c r="G92" s="120"/>
      <c r="H92" s="121" t="e">
        <f aca="true" t="shared" si="21" ref="H92:H131">F92/E92</f>
        <v>#DIV/0!</v>
      </c>
      <c r="I92" s="47">
        <v>33800</v>
      </c>
      <c r="J92" s="47"/>
      <c r="K92" s="47">
        <v>2890.68</v>
      </c>
      <c r="L92" s="47">
        <f aca="true" t="shared" si="22" ref="L92:L121">K92-J92</f>
        <v>2890.68</v>
      </c>
      <c r="M92" s="121" t="e">
        <f t="shared" si="20"/>
        <v>#DIV/0!</v>
      </c>
      <c r="N92" s="47">
        <f aca="true" t="shared" si="23" ref="N92:N107">K92-I92</f>
        <v>-30909.32</v>
      </c>
      <c r="O92" s="121">
        <f t="shared" si="14"/>
        <v>0.08552307692307692</v>
      </c>
      <c r="P92" s="47">
        <f aca="true" t="shared" si="24" ref="P92:P131">K92-F92</f>
        <v>0</v>
      </c>
      <c r="Q92" s="26"/>
    </row>
    <row r="93" spans="1:17" s="4" customFormat="1" ht="30" hidden="1" outlineLevel="4">
      <c r="A93" s="43" t="s">
        <v>164</v>
      </c>
      <c r="B93" s="44"/>
      <c r="C93" s="118" t="s">
        <v>165</v>
      </c>
      <c r="D93" s="119" t="s">
        <v>164</v>
      </c>
      <c r="E93" s="120"/>
      <c r="F93" s="47">
        <v>2890.68</v>
      </c>
      <c r="G93" s="120"/>
      <c r="H93" s="121" t="e">
        <f t="shared" si="21"/>
        <v>#DIV/0!</v>
      </c>
      <c r="I93" s="47">
        <v>33800</v>
      </c>
      <c r="J93" s="47"/>
      <c r="K93" s="47">
        <v>2890.68</v>
      </c>
      <c r="L93" s="47">
        <f t="shared" si="22"/>
        <v>2890.68</v>
      </c>
      <c r="M93" s="121" t="e">
        <f t="shared" si="20"/>
        <v>#DIV/0!</v>
      </c>
      <c r="N93" s="47">
        <f t="shared" si="23"/>
        <v>-30909.32</v>
      </c>
      <c r="O93" s="121">
        <f t="shared" si="14"/>
        <v>0.08552307692307692</v>
      </c>
      <c r="P93" s="47">
        <f t="shared" si="24"/>
        <v>0</v>
      </c>
      <c r="Q93" s="26"/>
    </row>
    <row r="94" spans="1:17" s="4" customFormat="1" ht="30" hidden="1" outlineLevel="5">
      <c r="A94" s="43" t="s">
        <v>164</v>
      </c>
      <c r="B94" s="44"/>
      <c r="C94" s="118" t="s">
        <v>166</v>
      </c>
      <c r="D94" s="119" t="s">
        <v>164</v>
      </c>
      <c r="E94" s="120"/>
      <c r="F94" s="47">
        <v>0</v>
      </c>
      <c r="G94" s="120"/>
      <c r="H94" s="121" t="e">
        <f t="shared" si="21"/>
        <v>#DIV/0!</v>
      </c>
      <c r="I94" s="47">
        <v>33800</v>
      </c>
      <c r="J94" s="47"/>
      <c r="K94" s="47">
        <v>0</v>
      </c>
      <c r="L94" s="47">
        <f t="shared" si="22"/>
        <v>0</v>
      </c>
      <c r="M94" s="121" t="e">
        <f t="shared" si="20"/>
        <v>#DIV/0!</v>
      </c>
      <c r="N94" s="47">
        <f t="shared" si="23"/>
        <v>-33800</v>
      </c>
      <c r="O94" s="121">
        <f t="shared" si="14"/>
        <v>0</v>
      </c>
      <c r="P94" s="47">
        <f t="shared" si="24"/>
        <v>0</v>
      </c>
      <c r="Q94" s="26"/>
    </row>
    <row r="95" spans="1:17" s="4" customFormat="1" ht="30" hidden="1" outlineLevel="5">
      <c r="A95" s="43" t="s">
        <v>167</v>
      </c>
      <c r="B95" s="44"/>
      <c r="C95" s="118" t="s">
        <v>166</v>
      </c>
      <c r="D95" s="119" t="s">
        <v>167</v>
      </c>
      <c r="E95" s="120"/>
      <c r="F95" s="47">
        <v>2890.68</v>
      </c>
      <c r="G95" s="120"/>
      <c r="H95" s="121" t="e">
        <f t="shared" si="21"/>
        <v>#DIV/0!</v>
      </c>
      <c r="I95" s="47">
        <v>0</v>
      </c>
      <c r="J95" s="47"/>
      <c r="K95" s="47">
        <v>2890.68</v>
      </c>
      <c r="L95" s="47">
        <f t="shared" si="22"/>
        <v>2890.68</v>
      </c>
      <c r="M95" s="121" t="e">
        <f t="shared" si="20"/>
        <v>#DIV/0!</v>
      </c>
      <c r="N95" s="47">
        <f t="shared" si="23"/>
        <v>2890.68</v>
      </c>
      <c r="O95" s="121" t="e">
        <f t="shared" si="14"/>
        <v>#DIV/0!</v>
      </c>
      <c r="P95" s="47">
        <f t="shared" si="24"/>
        <v>0</v>
      </c>
      <c r="Q95" s="26"/>
    </row>
    <row r="96" spans="1:17" s="4" customFormat="1" ht="15.75" hidden="1" outlineLevel="3">
      <c r="A96" s="43" t="s">
        <v>168</v>
      </c>
      <c r="B96" s="44"/>
      <c r="C96" s="118" t="s">
        <v>22</v>
      </c>
      <c r="D96" s="119" t="s">
        <v>168</v>
      </c>
      <c r="E96" s="120"/>
      <c r="F96" s="47">
        <v>53.23</v>
      </c>
      <c r="G96" s="120"/>
      <c r="H96" s="121" t="e">
        <f t="shared" si="21"/>
        <v>#DIV/0!</v>
      </c>
      <c r="I96" s="47">
        <v>0</v>
      </c>
      <c r="J96" s="47"/>
      <c r="K96" s="47">
        <v>53.23</v>
      </c>
      <c r="L96" s="47">
        <f t="shared" si="22"/>
        <v>53.23</v>
      </c>
      <c r="M96" s="121" t="e">
        <f t="shared" si="20"/>
        <v>#DIV/0!</v>
      </c>
      <c r="N96" s="47">
        <f t="shared" si="23"/>
        <v>53.23</v>
      </c>
      <c r="O96" s="121" t="e">
        <f t="shared" si="14"/>
        <v>#DIV/0!</v>
      </c>
      <c r="P96" s="47">
        <f t="shared" si="24"/>
        <v>0</v>
      </c>
      <c r="Q96" s="26"/>
    </row>
    <row r="97" spans="1:17" s="4" customFormat="1" ht="30" hidden="1" outlineLevel="4">
      <c r="A97" s="43" t="s">
        <v>169</v>
      </c>
      <c r="B97" s="44"/>
      <c r="C97" s="118" t="s">
        <v>170</v>
      </c>
      <c r="D97" s="119" t="s">
        <v>169</v>
      </c>
      <c r="E97" s="120"/>
      <c r="F97" s="47">
        <v>53.23</v>
      </c>
      <c r="G97" s="120"/>
      <c r="H97" s="121" t="e">
        <f t="shared" si="21"/>
        <v>#DIV/0!</v>
      </c>
      <c r="I97" s="47">
        <v>0</v>
      </c>
      <c r="J97" s="47"/>
      <c r="K97" s="47">
        <v>53.23</v>
      </c>
      <c r="L97" s="47">
        <f t="shared" si="22"/>
        <v>53.23</v>
      </c>
      <c r="M97" s="121" t="e">
        <f t="shared" si="20"/>
        <v>#DIV/0!</v>
      </c>
      <c r="N97" s="47">
        <f t="shared" si="23"/>
        <v>53.23</v>
      </c>
      <c r="O97" s="121" t="e">
        <f t="shared" si="14"/>
        <v>#DIV/0!</v>
      </c>
      <c r="P97" s="47">
        <f t="shared" si="24"/>
        <v>0</v>
      </c>
      <c r="Q97" s="26"/>
    </row>
    <row r="98" spans="1:17" s="4" customFormat="1" ht="30" hidden="1" outlineLevel="5">
      <c r="A98" s="43" t="s">
        <v>171</v>
      </c>
      <c r="B98" s="44"/>
      <c r="C98" s="118" t="s">
        <v>172</v>
      </c>
      <c r="D98" s="119" t="s">
        <v>171</v>
      </c>
      <c r="E98" s="120"/>
      <c r="F98" s="47">
        <v>53.23</v>
      </c>
      <c r="G98" s="120"/>
      <c r="H98" s="121" t="e">
        <f t="shared" si="21"/>
        <v>#DIV/0!</v>
      </c>
      <c r="I98" s="47">
        <v>0</v>
      </c>
      <c r="J98" s="47"/>
      <c r="K98" s="47">
        <v>53.23</v>
      </c>
      <c r="L98" s="47">
        <f t="shared" si="22"/>
        <v>53.23</v>
      </c>
      <c r="M98" s="121" t="e">
        <f t="shared" si="20"/>
        <v>#DIV/0!</v>
      </c>
      <c r="N98" s="47">
        <f t="shared" si="23"/>
        <v>53.23</v>
      </c>
      <c r="O98" s="121" t="e">
        <f t="shared" si="14"/>
        <v>#DIV/0!</v>
      </c>
      <c r="P98" s="47">
        <f t="shared" si="24"/>
        <v>0</v>
      </c>
      <c r="Q98" s="26"/>
    </row>
    <row r="99" spans="1:17" s="4" customFormat="1" ht="15.75" hidden="1" outlineLevel="3">
      <c r="A99" s="43" t="s">
        <v>173</v>
      </c>
      <c r="B99" s="44"/>
      <c r="C99" s="118" t="s">
        <v>22</v>
      </c>
      <c r="D99" s="119" t="s">
        <v>173</v>
      </c>
      <c r="E99" s="120"/>
      <c r="F99" s="47">
        <v>481.81</v>
      </c>
      <c r="G99" s="120"/>
      <c r="H99" s="121" t="e">
        <f t="shared" si="21"/>
        <v>#DIV/0!</v>
      </c>
      <c r="I99" s="47">
        <v>59400</v>
      </c>
      <c r="J99" s="47"/>
      <c r="K99" s="47">
        <v>481.81</v>
      </c>
      <c r="L99" s="47">
        <f t="shared" si="22"/>
        <v>481.81</v>
      </c>
      <c r="M99" s="121" t="e">
        <f t="shared" si="20"/>
        <v>#DIV/0!</v>
      </c>
      <c r="N99" s="47">
        <f t="shared" si="23"/>
        <v>-58918.19</v>
      </c>
      <c r="O99" s="121">
        <f t="shared" si="14"/>
        <v>0.008111279461279462</v>
      </c>
      <c r="P99" s="47">
        <f t="shared" si="24"/>
        <v>0</v>
      </c>
      <c r="Q99" s="26"/>
    </row>
    <row r="100" spans="1:17" s="4" customFormat="1" ht="30" hidden="1" outlineLevel="4">
      <c r="A100" s="43" t="s">
        <v>174</v>
      </c>
      <c r="B100" s="44"/>
      <c r="C100" s="118" t="s">
        <v>175</v>
      </c>
      <c r="D100" s="119" t="s">
        <v>174</v>
      </c>
      <c r="E100" s="120"/>
      <c r="F100" s="47">
        <v>481.81</v>
      </c>
      <c r="G100" s="120"/>
      <c r="H100" s="121" t="e">
        <f t="shared" si="21"/>
        <v>#DIV/0!</v>
      </c>
      <c r="I100" s="47">
        <v>59400</v>
      </c>
      <c r="J100" s="47"/>
      <c r="K100" s="47">
        <v>481.81</v>
      </c>
      <c r="L100" s="47">
        <f t="shared" si="22"/>
        <v>481.81</v>
      </c>
      <c r="M100" s="121" t="e">
        <f t="shared" si="20"/>
        <v>#DIV/0!</v>
      </c>
      <c r="N100" s="47">
        <f t="shared" si="23"/>
        <v>-58918.19</v>
      </c>
      <c r="O100" s="121">
        <f t="shared" si="14"/>
        <v>0.008111279461279462</v>
      </c>
      <c r="P100" s="47">
        <f t="shared" si="24"/>
        <v>0</v>
      </c>
      <c r="Q100" s="26"/>
    </row>
    <row r="101" spans="1:17" s="4" customFormat="1" ht="30" hidden="1" outlineLevel="5">
      <c r="A101" s="43" t="s">
        <v>174</v>
      </c>
      <c r="B101" s="44"/>
      <c r="C101" s="118" t="s">
        <v>176</v>
      </c>
      <c r="D101" s="119" t="s">
        <v>174</v>
      </c>
      <c r="E101" s="120"/>
      <c r="F101" s="47">
        <v>0</v>
      </c>
      <c r="G101" s="120"/>
      <c r="H101" s="121" t="e">
        <f t="shared" si="21"/>
        <v>#DIV/0!</v>
      </c>
      <c r="I101" s="47">
        <v>59400</v>
      </c>
      <c r="J101" s="47"/>
      <c r="K101" s="47">
        <v>0</v>
      </c>
      <c r="L101" s="47">
        <f t="shared" si="22"/>
        <v>0</v>
      </c>
      <c r="M101" s="121" t="e">
        <f t="shared" si="20"/>
        <v>#DIV/0!</v>
      </c>
      <c r="N101" s="47">
        <f t="shared" si="23"/>
        <v>-59400</v>
      </c>
      <c r="O101" s="121">
        <f t="shared" si="14"/>
        <v>0</v>
      </c>
      <c r="P101" s="47">
        <f t="shared" si="24"/>
        <v>0</v>
      </c>
      <c r="Q101" s="26"/>
    </row>
    <row r="102" spans="1:17" s="4" customFormat="1" ht="30" hidden="1" outlineLevel="5">
      <c r="A102" s="43" t="s">
        <v>177</v>
      </c>
      <c r="B102" s="44"/>
      <c r="C102" s="118" t="s">
        <v>178</v>
      </c>
      <c r="D102" s="119" t="s">
        <v>177</v>
      </c>
      <c r="E102" s="120"/>
      <c r="F102" s="47">
        <v>481.81</v>
      </c>
      <c r="G102" s="120"/>
      <c r="H102" s="121" t="e">
        <f t="shared" si="21"/>
        <v>#DIV/0!</v>
      </c>
      <c r="I102" s="47">
        <v>0</v>
      </c>
      <c r="J102" s="47"/>
      <c r="K102" s="47">
        <v>481.81</v>
      </c>
      <c r="L102" s="47">
        <f t="shared" si="22"/>
        <v>481.81</v>
      </c>
      <c r="M102" s="121" t="e">
        <f t="shared" si="20"/>
        <v>#DIV/0!</v>
      </c>
      <c r="N102" s="47">
        <f t="shared" si="23"/>
        <v>481.81</v>
      </c>
      <c r="O102" s="121" t="e">
        <f t="shared" si="14"/>
        <v>#DIV/0!</v>
      </c>
      <c r="P102" s="47">
        <f t="shared" si="24"/>
        <v>0</v>
      </c>
      <c r="Q102" s="26"/>
    </row>
    <row r="103" spans="1:17" s="4" customFormat="1" ht="15.75" hidden="1" outlineLevel="3">
      <c r="A103" s="43" t="s">
        <v>179</v>
      </c>
      <c r="B103" s="44"/>
      <c r="C103" s="118" t="s">
        <v>22</v>
      </c>
      <c r="D103" s="119" t="s">
        <v>179</v>
      </c>
      <c r="E103" s="120"/>
      <c r="F103" s="47">
        <v>39261.54</v>
      </c>
      <c r="G103" s="120"/>
      <c r="H103" s="121" t="e">
        <f t="shared" si="21"/>
        <v>#DIV/0!</v>
      </c>
      <c r="I103" s="47">
        <v>464900</v>
      </c>
      <c r="J103" s="47"/>
      <c r="K103" s="47">
        <v>39261.54</v>
      </c>
      <c r="L103" s="47">
        <f t="shared" si="22"/>
        <v>39261.54</v>
      </c>
      <c r="M103" s="121" t="e">
        <f t="shared" si="20"/>
        <v>#DIV/0!</v>
      </c>
      <c r="N103" s="47">
        <f t="shared" si="23"/>
        <v>-425638.46</v>
      </c>
      <c r="O103" s="121">
        <f t="shared" si="14"/>
        <v>0.0844515809851581</v>
      </c>
      <c r="P103" s="47">
        <f t="shared" si="24"/>
        <v>0</v>
      </c>
      <c r="Q103" s="26"/>
    </row>
    <row r="104" spans="1:17" s="4" customFormat="1" ht="30" hidden="1" outlineLevel="4">
      <c r="A104" s="43" t="s">
        <v>180</v>
      </c>
      <c r="B104" s="44"/>
      <c r="C104" s="118" t="s">
        <v>181</v>
      </c>
      <c r="D104" s="119" t="s">
        <v>180</v>
      </c>
      <c r="E104" s="120"/>
      <c r="F104" s="47">
        <v>39261.54</v>
      </c>
      <c r="G104" s="120"/>
      <c r="H104" s="121" t="e">
        <f t="shared" si="21"/>
        <v>#DIV/0!</v>
      </c>
      <c r="I104" s="47">
        <v>464900</v>
      </c>
      <c r="J104" s="47"/>
      <c r="K104" s="47">
        <v>39261.54</v>
      </c>
      <c r="L104" s="47">
        <f t="shared" si="22"/>
        <v>39261.54</v>
      </c>
      <c r="M104" s="121" t="e">
        <f t="shared" si="20"/>
        <v>#DIV/0!</v>
      </c>
      <c r="N104" s="47">
        <f t="shared" si="23"/>
        <v>-425638.46</v>
      </c>
      <c r="O104" s="121">
        <f t="shared" si="14"/>
        <v>0.0844515809851581</v>
      </c>
      <c r="P104" s="47">
        <f t="shared" si="24"/>
        <v>0</v>
      </c>
      <c r="Q104" s="26"/>
    </row>
    <row r="105" spans="1:17" s="4" customFormat="1" ht="30" hidden="1" outlineLevel="5">
      <c r="A105" s="43" t="s">
        <v>180</v>
      </c>
      <c r="B105" s="44"/>
      <c r="C105" s="118" t="s">
        <v>182</v>
      </c>
      <c r="D105" s="119" t="s">
        <v>180</v>
      </c>
      <c r="E105" s="120"/>
      <c r="F105" s="47">
        <v>0</v>
      </c>
      <c r="G105" s="120"/>
      <c r="H105" s="121" t="e">
        <f t="shared" si="21"/>
        <v>#DIV/0!</v>
      </c>
      <c r="I105" s="47">
        <v>464900</v>
      </c>
      <c r="J105" s="47"/>
      <c r="K105" s="47">
        <v>0</v>
      </c>
      <c r="L105" s="47">
        <f t="shared" si="22"/>
        <v>0</v>
      </c>
      <c r="M105" s="121" t="e">
        <f t="shared" si="20"/>
        <v>#DIV/0!</v>
      </c>
      <c r="N105" s="47">
        <f t="shared" si="23"/>
        <v>-464900</v>
      </c>
      <c r="O105" s="121">
        <f t="shared" si="14"/>
        <v>0</v>
      </c>
      <c r="P105" s="47">
        <f t="shared" si="24"/>
        <v>0</v>
      </c>
      <c r="Q105" s="26"/>
    </row>
    <row r="106" spans="1:17" s="4" customFormat="1" ht="30" hidden="1" outlineLevel="5">
      <c r="A106" s="43" t="s">
        <v>183</v>
      </c>
      <c r="B106" s="44"/>
      <c r="C106" s="118" t="s">
        <v>184</v>
      </c>
      <c r="D106" s="119" t="s">
        <v>183</v>
      </c>
      <c r="E106" s="120"/>
      <c r="F106" s="47">
        <v>39261.54</v>
      </c>
      <c r="G106" s="120"/>
      <c r="H106" s="121" t="e">
        <f t="shared" si="21"/>
        <v>#DIV/0!</v>
      </c>
      <c r="I106" s="47">
        <v>0</v>
      </c>
      <c r="J106" s="47"/>
      <c r="K106" s="47">
        <v>39261.54</v>
      </c>
      <c r="L106" s="47">
        <f t="shared" si="22"/>
        <v>39261.54</v>
      </c>
      <c r="M106" s="121" t="e">
        <f t="shared" si="20"/>
        <v>#DIV/0!</v>
      </c>
      <c r="N106" s="47">
        <f t="shared" si="23"/>
        <v>39261.54</v>
      </c>
      <c r="O106" s="121" t="e">
        <f t="shared" si="14"/>
        <v>#DIV/0!</v>
      </c>
      <c r="P106" s="47">
        <f t="shared" si="24"/>
        <v>0</v>
      </c>
      <c r="Q106" s="26"/>
    </row>
    <row r="107" spans="1:17" s="4" customFormat="1" ht="52.5" customHeight="1" outlineLevel="1" collapsed="1">
      <c r="A107" s="43" t="s">
        <v>185</v>
      </c>
      <c r="B107" s="44" t="s">
        <v>186</v>
      </c>
      <c r="C107" s="118" t="s">
        <v>187</v>
      </c>
      <c r="D107" s="119" t="s">
        <v>185</v>
      </c>
      <c r="E107" s="120">
        <f>E108+E109</f>
        <v>3036762.75</v>
      </c>
      <c r="F107" s="47">
        <f>F108+F109</f>
        <v>3036762.75</v>
      </c>
      <c r="G107" s="120">
        <f>G108+G109</f>
        <v>0</v>
      </c>
      <c r="H107" s="121">
        <f t="shared" si="21"/>
        <v>1</v>
      </c>
      <c r="I107" s="47">
        <f>I108+I109</f>
        <v>5807508.55</v>
      </c>
      <c r="J107" s="47">
        <f>J108+J109</f>
        <v>5368033.55</v>
      </c>
      <c r="K107" s="47">
        <f>K108+K109</f>
        <v>5688600.5600000005</v>
      </c>
      <c r="L107" s="47">
        <f t="shared" si="22"/>
        <v>320567.0100000007</v>
      </c>
      <c r="M107" s="121" t="e">
        <f t="shared" si="20"/>
        <v>#DIV/0!</v>
      </c>
      <c r="N107" s="47">
        <f t="shared" si="23"/>
        <v>-118907.98999999929</v>
      </c>
      <c r="O107" s="121">
        <f t="shared" si="14"/>
        <v>0.9795251287232286</v>
      </c>
      <c r="P107" s="47">
        <f t="shared" si="24"/>
        <v>2651837.8100000005</v>
      </c>
      <c r="Q107" s="26"/>
    </row>
    <row r="108" spans="1:17" ht="36" customHeight="1" hidden="1" outlineLevel="2">
      <c r="A108" s="34" t="s">
        <v>188</v>
      </c>
      <c r="B108" s="35" t="s">
        <v>189</v>
      </c>
      <c r="C108" s="29" t="s">
        <v>190</v>
      </c>
      <c r="D108" s="30" t="s">
        <v>188</v>
      </c>
      <c r="E108" s="31">
        <v>2900412</v>
      </c>
      <c r="F108" s="31">
        <v>2900412</v>
      </c>
      <c r="G108" s="32">
        <f>F108-E108</f>
        <v>0</v>
      </c>
      <c r="H108" s="33">
        <f t="shared" si="21"/>
        <v>1</v>
      </c>
      <c r="I108" s="31">
        <v>3034300</v>
      </c>
      <c r="J108" s="31">
        <v>2594825</v>
      </c>
      <c r="K108" s="31">
        <v>2907933.39</v>
      </c>
      <c r="L108" s="31">
        <f t="shared" si="22"/>
        <v>313108.39000000013</v>
      </c>
      <c r="M108" s="33" t="e">
        <f t="shared" si="20"/>
        <v>#DIV/0!</v>
      </c>
      <c r="N108" s="31">
        <f>K108-I108</f>
        <v>-126366.60999999987</v>
      </c>
      <c r="O108" s="33">
        <f t="shared" si="14"/>
        <v>0.9583539498401609</v>
      </c>
      <c r="P108" s="31">
        <f t="shared" si="24"/>
        <v>7521.39000000013</v>
      </c>
      <c r="Q108" s="42" t="s">
        <v>191</v>
      </c>
    </row>
    <row r="109" spans="1:17" ht="39.75" customHeight="1" hidden="1" outlineLevel="3">
      <c r="A109" s="34" t="s">
        <v>192</v>
      </c>
      <c r="B109" s="35" t="s">
        <v>193</v>
      </c>
      <c r="C109" s="29" t="s">
        <v>194</v>
      </c>
      <c r="D109" s="30" t="s">
        <v>195</v>
      </c>
      <c r="E109" s="32">
        <v>136350.75</v>
      </c>
      <c r="F109" s="32">
        <v>136350.75</v>
      </c>
      <c r="G109" s="32">
        <f>F109-E109</f>
        <v>0</v>
      </c>
      <c r="H109" s="33">
        <f t="shared" si="21"/>
        <v>1</v>
      </c>
      <c r="I109" s="31">
        <v>2773208.55</v>
      </c>
      <c r="J109" s="31">
        <v>2773208.55</v>
      </c>
      <c r="K109" s="32">
        <v>2780667.17</v>
      </c>
      <c r="L109" s="31">
        <f t="shared" si="22"/>
        <v>7458.620000000112</v>
      </c>
      <c r="M109" s="33" t="e">
        <f t="shared" si="20"/>
        <v>#DIV/0!</v>
      </c>
      <c r="N109" s="31">
        <f>K109-I109</f>
        <v>7458.620000000112</v>
      </c>
      <c r="O109" s="33">
        <f t="shared" si="14"/>
        <v>1.0026895272625638</v>
      </c>
      <c r="P109" s="31">
        <f t="shared" si="24"/>
        <v>2644316.42</v>
      </c>
      <c r="Q109" s="37" t="s">
        <v>196</v>
      </c>
    </row>
    <row r="110" spans="1:17" s="4" customFormat="1" ht="31.5" customHeight="1" outlineLevel="1" collapsed="1">
      <c r="A110" s="43" t="s">
        <v>197</v>
      </c>
      <c r="B110" s="44" t="s">
        <v>198</v>
      </c>
      <c r="C110" s="118" t="s">
        <v>273</v>
      </c>
      <c r="D110" s="119" t="s">
        <v>197</v>
      </c>
      <c r="E110" s="120">
        <f>E111+E112</f>
        <v>20470881.36</v>
      </c>
      <c r="F110" s="120">
        <f>F111+F112</f>
        <v>20470881.36</v>
      </c>
      <c r="G110" s="120">
        <f>G111+G112</f>
        <v>0</v>
      </c>
      <c r="H110" s="121">
        <f t="shared" si="21"/>
        <v>1</v>
      </c>
      <c r="I110" s="47">
        <f>I111+I112</f>
        <v>19074290</v>
      </c>
      <c r="J110" s="47">
        <f>J111+J112</f>
        <v>19900000</v>
      </c>
      <c r="K110" s="47">
        <f>K111+K112</f>
        <v>19586208.02</v>
      </c>
      <c r="L110" s="47">
        <f t="shared" si="22"/>
        <v>-313791.98000000045</v>
      </c>
      <c r="M110" s="121" t="e">
        <f t="shared" si="20"/>
        <v>#DIV/0!</v>
      </c>
      <c r="N110" s="47">
        <f>N111+N112</f>
        <v>511918.01999999955</v>
      </c>
      <c r="O110" s="121">
        <f t="shared" si="14"/>
        <v>1.0268381166481164</v>
      </c>
      <c r="P110" s="47">
        <f t="shared" si="24"/>
        <v>-884673.3399999999</v>
      </c>
      <c r="Q110" s="26"/>
    </row>
    <row r="111" spans="1:17" ht="32.25" customHeight="1" outlineLevel="2">
      <c r="A111" s="34" t="s">
        <v>199</v>
      </c>
      <c r="B111" s="35" t="s">
        <v>200</v>
      </c>
      <c r="C111" s="29" t="s">
        <v>274</v>
      </c>
      <c r="D111" s="30" t="s">
        <v>199</v>
      </c>
      <c r="E111" s="31">
        <v>7107992.95</v>
      </c>
      <c r="F111" s="31">
        <v>7107992.95</v>
      </c>
      <c r="G111" s="32">
        <f aca="true" t="shared" si="25" ref="G111:G131">F111-E111</f>
        <v>0</v>
      </c>
      <c r="H111" s="33">
        <f t="shared" si="21"/>
        <v>1</v>
      </c>
      <c r="I111" s="31">
        <v>1074290</v>
      </c>
      <c r="J111" s="31">
        <v>8000000</v>
      </c>
      <c r="K111" s="31">
        <f>278283+847500</f>
        <v>1125783</v>
      </c>
      <c r="L111" s="31">
        <f t="shared" si="22"/>
        <v>-6874217</v>
      </c>
      <c r="M111" s="33" t="e">
        <f t="shared" si="20"/>
        <v>#DIV/0!</v>
      </c>
      <c r="N111" s="31">
        <f>K111-I111</f>
        <v>51493</v>
      </c>
      <c r="O111" s="33">
        <f t="shared" si="14"/>
        <v>1.047932122611213</v>
      </c>
      <c r="P111" s="31">
        <f t="shared" si="24"/>
        <v>-5982209.95</v>
      </c>
      <c r="Q111" s="41" t="s">
        <v>201</v>
      </c>
    </row>
    <row r="112" spans="1:17" ht="26.25" customHeight="1" outlineLevel="2">
      <c r="A112" s="34" t="s">
        <v>202</v>
      </c>
      <c r="B112" s="35" t="s">
        <v>203</v>
      </c>
      <c r="C112" s="29" t="s">
        <v>275</v>
      </c>
      <c r="D112" s="30" t="s">
        <v>202</v>
      </c>
      <c r="E112" s="31">
        <v>13362888.41</v>
      </c>
      <c r="F112" s="31">
        <v>13362888.41</v>
      </c>
      <c r="G112" s="32">
        <f t="shared" si="25"/>
        <v>0</v>
      </c>
      <c r="H112" s="33">
        <f t="shared" si="21"/>
        <v>1</v>
      </c>
      <c r="I112" s="31">
        <v>18000000</v>
      </c>
      <c r="J112" s="31">
        <v>11900000</v>
      </c>
      <c r="K112" s="31">
        <v>18460425.02</v>
      </c>
      <c r="L112" s="31">
        <f t="shared" si="22"/>
        <v>6560425.02</v>
      </c>
      <c r="M112" s="33" t="e">
        <f t="shared" si="20"/>
        <v>#DIV/0!</v>
      </c>
      <c r="N112" s="31">
        <f>K112-I112</f>
        <v>460425.01999999955</v>
      </c>
      <c r="O112" s="33">
        <f t="shared" si="14"/>
        <v>1.0255791677777777</v>
      </c>
      <c r="P112" s="31">
        <f t="shared" si="24"/>
        <v>5097536.609999999</v>
      </c>
      <c r="Q112" s="37" t="s">
        <v>204</v>
      </c>
    </row>
    <row r="113" spans="1:17" s="4" customFormat="1" ht="45" customHeight="1" outlineLevel="1">
      <c r="A113" s="43" t="s">
        <v>205</v>
      </c>
      <c r="B113" s="44" t="s">
        <v>206</v>
      </c>
      <c r="C113" s="118" t="s">
        <v>276</v>
      </c>
      <c r="D113" s="119" t="s">
        <v>205</v>
      </c>
      <c r="E113" s="47">
        <v>1735651.68</v>
      </c>
      <c r="F113" s="47">
        <v>1735651.68</v>
      </c>
      <c r="G113" s="120">
        <f t="shared" si="25"/>
        <v>0</v>
      </c>
      <c r="H113" s="121">
        <f t="shared" si="21"/>
        <v>1</v>
      </c>
      <c r="I113" s="47">
        <v>1998510.21</v>
      </c>
      <c r="J113" s="47">
        <v>1080373.91</v>
      </c>
      <c r="K113" s="47">
        <v>2248977.67</v>
      </c>
      <c r="L113" s="47">
        <f t="shared" si="22"/>
        <v>1168603.76</v>
      </c>
      <c r="M113" s="121" t="e">
        <f t="shared" si="20"/>
        <v>#DIV/0!</v>
      </c>
      <c r="N113" s="47">
        <f>K113-I113</f>
        <v>250467.45999999996</v>
      </c>
      <c r="O113" s="121">
        <f t="shared" si="14"/>
        <v>1.125327085519368</v>
      </c>
      <c r="P113" s="47">
        <f t="shared" si="24"/>
        <v>513325.99</v>
      </c>
      <c r="Q113" s="42" t="s">
        <v>207</v>
      </c>
    </row>
    <row r="114" spans="1:17" s="4" customFormat="1" ht="30.75" customHeight="1" outlineLevel="1">
      <c r="A114" s="43" t="s">
        <v>208</v>
      </c>
      <c r="B114" s="44" t="s">
        <v>209</v>
      </c>
      <c r="C114" s="118" t="s">
        <v>277</v>
      </c>
      <c r="D114" s="119" t="s">
        <v>208</v>
      </c>
      <c r="E114" s="120">
        <f>E115+E116+E117+E118+E119+E120</f>
        <v>4748110.15</v>
      </c>
      <c r="F114" s="120">
        <f>F115+F116+F117+F118+F119+F120</f>
        <v>4748110.15</v>
      </c>
      <c r="G114" s="120">
        <f>G115+G116+G117+G118+G119+G120</f>
        <v>0</v>
      </c>
      <c r="H114" s="123">
        <f t="shared" si="21"/>
        <v>1</v>
      </c>
      <c r="I114" s="47">
        <f>I115+I116+I117+I118+I119+I120+I121+I133</f>
        <v>6873419.970000001</v>
      </c>
      <c r="J114" s="47">
        <f>J115+J116+J117+J118+J119+J120+J121</f>
        <v>5933816.86</v>
      </c>
      <c r="K114" s="47">
        <f>K115+K116+K117+K118+K119+K120+K121+K133</f>
        <v>6798839.290000001</v>
      </c>
      <c r="L114" s="47">
        <f>L115+L116+L117+L118+L119+L120+L121</f>
        <v>875022.4300000004</v>
      </c>
      <c r="M114" s="47" t="e">
        <f>M115+M116+M117+M118+M119+M120+M121</f>
        <v>#DIV/0!</v>
      </c>
      <c r="N114" s="47">
        <f>N115+N116+N117+N118+N119+N120+N121</f>
        <v>-64580.679999999615</v>
      </c>
      <c r="O114" s="121">
        <f t="shared" si="14"/>
        <v>0.9891494073800935</v>
      </c>
      <c r="P114" s="47">
        <f t="shared" si="24"/>
        <v>2050729.1400000006</v>
      </c>
      <c r="Q114" s="26"/>
    </row>
    <row r="115" spans="1:17" s="4" customFormat="1" ht="39" customHeight="1" hidden="1" outlineLevel="1">
      <c r="A115" s="43"/>
      <c r="B115" s="44" t="s">
        <v>210</v>
      </c>
      <c r="C115" s="29" t="s">
        <v>211</v>
      </c>
      <c r="D115" s="30" t="s">
        <v>212</v>
      </c>
      <c r="E115" s="45"/>
      <c r="F115" s="46"/>
      <c r="G115" s="32"/>
      <c r="H115" s="33"/>
      <c r="I115" s="47"/>
      <c r="J115" s="47"/>
      <c r="K115" s="47"/>
      <c r="L115" s="31">
        <f t="shared" si="22"/>
        <v>0</v>
      </c>
      <c r="M115" s="33"/>
      <c r="N115" s="31">
        <f aca="true" t="shared" si="26" ref="N115:N121">K115-I115</f>
        <v>0</v>
      </c>
      <c r="O115" s="33"/>
      <c r="P115" s="31">
        <f t="shared" si="24"/>
        <v>0</v>
      </c>
      <c r="Q115" s="48"/>
    </row>
    <row r="116" spans="1:17" ht="41.25" customHeight="1" outlineLevel="5">
      <c r="A116" s="34" t="s">
        <v>213</v>
      </c>
      <c r="B116" s="35" t="s">
        <v>214</v>
      </c>
      <c r="C116" s="29" t="s">
        <v>278</v>
      </c>
      <c r="D116" s="30" t="s">
        <v>213</v>
      </c>
      <c r="E116" s="31">
        <v>936873.59</v>
      </c>
      <c r="F116" s="31">
        <v>936873.59</v>
      </c>
      <c r="G116" s="32">
        <f t="shared" si="25"/>
        <v>0</v>
      </c>
      <c r="H116" s="33">
        <f t="shared" si="21"/>
        <v>1</v>
      </c>
      <c r="I116" s="31">
        <v>936900</v>
      </c>
      <c r="J116" s="31">
        <v>702651</v>
      </c>
      <c r="K116" s="31">
        <v>950588.4</v>
      </c>
      <c r="L116" s="31">
        <f t="shared" si="22"/>
        <v>247937.40000000002</v>
      </c>
      <c r="M116" s="33" t="e">
        <f>I116/G116</f>
        <v>#DIV/0!</v>
      </c>
      <c r="N116" s="31">
        <f t="shared" si="26"/>
        <v>13688.400000000023</v>
      </c>
      <c r="O116" s="33">
        <f t="shared" si="14"/>
        <v>1.0146103105987831</v>
      </c>
      <c r="P116" s="31">
        <f t="shared" si="24"/>
        <v>13714.810000000056</v>
      </c>
      <c r="Q116" s="37" t="s">
        <v>215</v>
      </c>
    </row>
    <row r="117" spans="1:17" ht="24" customHeight="1" outlineLevel="5">
      <c r="A117" s="34" t="s">
        <v>216</v>
      </c>
      <c r="B117" s="35" t="s">
        <v>217</v>
      </c>
      <c r="C117" s="29" t="s">
        <v>279</v>
      </c>
      <c r="D117" s="30" t="s">
        <v>216</v>
      </c>
      <c r="E117" s="31">
        <v>270453.42</v>
      </c>
      <c r="F117" s="31">
        <v>270453.42</v>
      </c>
      <c r="G117" s="32">
        <f t="shared" si="25"/>
        <v>0</v>
      </c>
      <c r="H117" s="33">
        <f t="shared" si="21"/>
        <v>1</v>
      </c>
      <c r="I117" s="31">
        <v>175500</v>
      </c>
      <c r="J117" s="31">
        <v>78496</v>
      </c>
      <c r="K117" s="31">
        <v>159719.52</v>
      </c>
      <c r="L117" s="31">
        <f t="shared" si="22"/>
        <v>81223.51999999999</v>
      </c>
      <c r="M117" s="33" t="e">
        <f>I117/G117</f>
        <v>#DIV/0!</v>
      </c>
      <c r="N117" s="31">
        <f t="shared" si="26"/>
        <v>-15780.48000000001</v>
      </c>
      <c r="O117" s="33">
        <f t="shared" si="14"/>
        <v>0.910082735042735</v>
      </c>
      <c r="P117" s="31">
        <f t="shared" si="24"/>
        <v>-110733.9</v>
      </c>
      <c r="Q117" s="37" t="s">
        <v>218</v>
      </c>
    </row>
    <row r="118" spans="1:17" ht="24" customHeight="1" outlineLevel="5">
      <c r="A118" s="34" t="s">
        <v>219</v>
      </c>
      <c r="B118" s="35" t="s">
        <v>220</v>
      </c>
      <c r="C118" s="29" t="s">
        <v>280</v>
      </c>
      <c r="D118" s="30" t="s">
        <v>219</v>
      </c>
      <c r="E118" s="31">
        <v>246420.33</v>
      </c>
      <c r="F118" s="31">
        <v>246420.33</v>
      </c>
      <c r="G118" s="32">
        <f t="shared" si="25"/>
        <v>0</v>
      </c>
      <c r="H118" s="33">
        <f t="shared" si="21"/>
        <v>1</v>
      </c>
      <c r="I118" s="31">
        <v>199325.48</v>
      </c>
      <c r="J118" s="36">
        <v>110951.37</v>
      </c>
      <c r="K118" s="31">
        <v>199325.48</v>
      </c>
      <c r="L118" s="31">
        <f t="shared" si="22"/>
        <v>88374.11000000002</v>
      </c>
      <c r="M118" s="33"/>
      <c r="N118" s="31">
        <f t="shared" si="26"/>
        <v>0</v>
      </c>
      <c r="O118" s="33">
        <f t="shared" si="14"/>
        <v>1</v>
      </c>
      <c r="P118" s="31">
        <f t="shared" si="24"/>
        <v>-47094.84999999998</v>
      </c>
      <c r="Q118" s="37" t="s">
        <v>221</v>
      </c>
    </row>
    <row r="119" spans="1:17" ht="45" customHeight="1" hidden="1" outlineLevel="5">
      <c r="A119" s="34" t="s">
        <v>222</v>
      </c>
      <c r="B119" s="35"/>
      <c r="C119" s="29" t="s">
        <v>223</v>
      </c>
      <c r="D119" s="30" t="s">
        <v>222</v>
      </c>
      <c r="E119" s="31">
        <v>0</v>
      </c>
      <c r="F119" s="31"/>
      <c r="G119" s="32">
        <f t="shared" si="25"/>
        <v>0</v>
      </c>
      <c r="H119" s="33" t="e">
        <f t="shared" si="21"/>
        <v>#DIV/0!</v>
      </c>
      <c r="I119" s="31"/>
      <c r="J119" s="31"/>
      <c r="K119" s="31"/>
      <c r="L119" s="31">
        <f t="shared" si="22"/>
        <v>0</v>
      </c>
      <c r="M119" s="33" t="e">
        <f aca="true" t="shared" si="27" ref="M119:M128">I119/G119</f>
        <v>#DIV/0!</v>
      </c>
      <c r="N119" s="31">
        <f t="shared" si="26"/>
        <v>0</v>
      </c>
      <c r="O119" s="33" t="e">
        <f t="shared" si="14"/>
        <v>#DIV/0!</v>
      </c>
      <c r="P119" s="31">
        <f t="shared" si="24"/>
        <v>0</v>
      </c>
      <c r="Q119" s="49" t="s">
        <v>224</v>
      </c>
    </row>
    <row r="120" spans="1:17" ht="36.75" customHeight="1" outlineLevel="5">
      <c r="A120" s="34" t="s">
        <v>225</v>
      </c>
      <c r="B120" s="50" t="s">
        <v>226</v>
      </c>
      <c r="C120" s="51" t="s">
        <v>281</v>
      </c>
      <c r="D120" s="52" t="s">
        <v>225</v>
      </c>
      <c r="E120" s="53">
        <v>3294362.81</v>
      </c>
      <c r="F120" s="53">
        <v>3294362.81</v>
      </c>
      <c r="G120" s="54">
        <f t="shared" si="25"/>
        <v>0</v>
      </c>
      <c r="H120" s="55">
        <f t="shared" si="21"/>
        <v>1</v>
      </c>
      <c r="I120" s="53">
        <v>4580000</v>
      </c>
      <c r="J120" s="53">
        <v>4130000</v>
      </c>
      <c r="K120" s="53">
        <v>4517511.4</v>
      </c>
      <c r="L120" s="53">
        <f t="shared" si="22"/>
        <v>387511.4000000004</v>
      </c>
      <c r="M120" s="55" t="e">
        <f t="shared" si="27"/>
        <v>#DIV/0!</v>
      </c>
      <c r="N120" s="53">
        <f t="shared" si="26"/>
        <v>-62488.59999999963</v>
      </c>
      <c r="O120" s="55">
        <f t="shared" si="14"/>
        <v>0.9863562008733625</v>
      </c>
      <c r="P120" s="53">
        <f t="shared" si="24"/>
        <v>1223148.5900000003</v>
      </c>
      <c r="Q120" s="56" t="s">
        <v>227</v>
      </c>
    </row>
    <row r="121" spans="1:17" ht="27" customHeight="1" outlineLevel="5" thickBot="1">
      <c r="A121" s="34"/>
      <c r="B121" s="35" t="s">
        <v>228</v>
      </c>
      <c r="C121" s="57" t="s">
        <v>229</v>
      </c>
      <c r="D121" s="58"/>
      <c r="E121" s="59"/>
      <c r="F121" s="59"/>
      <c r="G121" s="60"/>
      <c r="H121" s="61"/>
      <c r="I121" s="59">
        <v>981694.49</v>
      </c>
      <c r="J121" s="62">
        <v>911718.49</v>
      </c>
      <c r="K121" s="59">
        <v>981694.49</v>
      </c>
      <c r="L121" s="53">
        <f t="shared" si="22"/>
        <v>69976</v>
      </c>
      <c r="M121" s="61"/>
      <c r="N121" s="53">
        <f t="shared" si="26"/>
        <v>0</v>
      </c>
      <c r="O121" s="61">
        <f t="shared" si="14"/>
        <v>1</v>
      </c>
      <c r="P121" s="53">
        <f t="shared" si="24"/>
        <v>981694.49</v>
      </c>
      <c r="Q121" s="63" t="s">
        <v>230</v>
      </c>
    </row>
    <row r="122" spans="1:17" s="16" customFormat="1" ht="31.5" customHeight="1" thickBot="1">
      <c r="A122" s="9" t="s">
        <v>231</v>
      </c>
      <c r="B122" s="10" t="s">
        <v>228</v>
      </c>
      <c r="C122" s="64" t="s">
        <v>232</v>
      </c>
      <c r="D122" s="65" t="s">
        <v>231</v>
      </c>
      <c r="E122" s="66">
        <f>E123+E127+E128+E130+E131+E129</f>
        <v>1639812874.2400002</v>
      </c>
      <c r="F122" s="66">
        <f>F123+F127+F128+F131+F130+F129</f>
        <v>1639812874.2400002</v>
      </c>
      <c r="G122" s="66">
        <f t="shared" si="25"/>
        <v>0</v>
      </c>
      <c r="H122" s="67">
        <f t="shared" si="21"/>
        <v>1</v>
      </c>
      <c r="I122" s="68">
        <f>I123+I127+I128+I129+I130+I131</f>
        <v>2087420032.9399998</v>
      </c>
      <c r="J122" s="69" t="s">
        <v>233</v>
      </c>
      <c r="K122" s="68">
        <f>K123+K127+K128+K129+K130+K131</f>
        <v>1478438079.9199998</v>
      </c>
      <c r="L122" s="69" t="s">
        <v>233</v>
      </c>
      <c r="M122" s="67" t="e">
        <f t="shared" si="27"/>
        <v>#DIV/0!</v>
      </c>
      <c r="N122" s="68">
        <f>N123+N127+N128+N131</f>
        <v>-583262554.6999999</v>
      </c>
      <c r="O122" s="67">
        <f t="shared" si="14"/>
        <v>0.7082609424983398</v>
      </c>
      <c r="P122" s="68">
        <f t="shared" si="24"/>
        <v>-161374794.3200004</v>
      </c>
      <c r="Q122" s="70"/>
    </row>
    <row r="123" spans="1:17" ht="25.5" customHeight="1" outlineLevel="2">
      <c r="A123" s="34" t="s">
        <v>234</v>
      </c>
      <c r="B123" s="35" t="s">
        <v>235</v>
      </c>
      <c r="C123" s="71" t="s">
        <v>236</v>
      </c>
      <c r="D123" s="72" t="s">
        <v>234</v>
      </c>
      <c r="E123" s="73">
        <v>377989402</v>
      </c>
      <c r="F123" s="73">
        <v>377989402</v>
      </c>
      <c r="G123" s="74">
        <f t="shared" si="25"/>
        <v>0</v>
      </c>
      <c r="H123" s="75">
        <f t="shared" si="21"/>
        <v>1</v>
      </c>
      <c r="I123" s="73">
        <v>408496619</v>
      </c>
      <c r="J123" s="76" t="s">
        <v>233</v>
      </c>
      <c r="K123" s="73">
        <v>408496619</v>
      </c>
      <c r="L123" s="76" t="s">
        <v>233</v>
      </c>
      <c r="M123" s="75" t="e">
        <f t="shared" si="27"/>
        <v>#DIV/0!</v>
      </c>
      <c r="N123" s="53">
        <f aca="true" t="shared" si="28" ref="N123:N130">K123-I123</f>
        <v>0</v>
      </c>
      <c r="O123" s="75">
        <f t="shared" si="14"/>
        <v>1</v>
      </c>
      <c r="P123" s="73">
        <f t="shared" si="24"/>
        <v>30507217</v>
      </c>
      <c r="Q123" s="77"/>
    </row>
    <row r="124" spans="1:17" ht="28.5" hidden="1" outlineLevel="3">
      <c r="A124" s="34" t="s">
        <v>237</v>
      </c>
      <c r="B124" s="35"/>
      <c r="C124" s="29" t="s">
        <v>238</v>
      </c>
      <c r="D124" s="30" t="s">
        <v>237</v>
      </c>
      <c r="E124" s="31"/>
      <c r="F124" s="31"/>
      <c r="G124" s="74">
        <f t="shared" si="25"/>
        <v>0</v>
      </c>
      <c r="H124" s="75" t="e">
        <f t="shared" si="21"/>
        <v>#DIV/0!</v>
      </c>
      <c r="I124" s="31"/>
      <c r="J124" s="31"/>
      <c r="K124" s="31"/>
      <c r="L124" s="31"/>
      <c r="M124" s="75" t="e">
        <f t="shared" si="27"/>
        <v>#DIV/0!</v>
      </c>
      <c r="N124" s="53">
        <f t="shared" si="28"/>
        <v>0</v>
      </c>
      <c r="O124" s="75" t="e">
        <f t="shared" si="14"/>
        <v>#DIV/0!</v>
      </c>
      <c r="P124" s="73">
        <f t="shared" si="24"/>
        <v>0</v>
      </c>
      <c r="Q124" s="78"/>
    </row>
    <row r="125" spans="1:17" ht="28.5" hidden="1" outlineLevel="4">
      <c r="A125" s="34" t="s">
        <v>239</v>
      </c>
      <c r="B125" s="35"/>
      <c r="C125" s="29" t="s">
        <v>240</v>
      </c>
      <c r="D125" s="30" t="s">
        <v>239</v>
      </c>
      <c r="E125" s="31"/>
      <c r="F125" s="31"/>
      <c r="G125" s="74">
        <f t="shared" si="25"/>
        <v>0</v>
      </c>
      <c r="H125" s="75" t="e">
        <f t="shared" si="21"/>
        <v>#DIV/0!</v>
      </c>
      <c r="I125" s="31"/>
      <c r="J125" s="31"/>
      <c r="K125" s="31"/>
      <c r="L125" s="31"/>
      <c r="M125" s="75" t="e">
        <f t="shared" si="27"/>
        <v>#DIV/0!</v>
      </c>
      <c r="N125" s="53">
        <f t="shared" si="28"/>
        <v>0</v>
      </c>
      <c r="O125" s="75" t="e">
        <f t="shared" si="14"/>
        <v>#DIV/0!</v>
      </c>
      <c r="P125" s="73">
        <f t="shared" si="24"/>
        <v>0</v>
      </c>
      <c r="Q125" s="78"/>
    </row>
    <row r="126" spans="1:17" ht="28.5" hidden="1" outlineLevel="5">
      <c r="A126" s="34" t="s">
        <v>239</v>
      </c>
      <c r="B126" s="35"/>
      <c r="C126" s="29" t="s">
        <v>241</v>
      </c>
      <c r="D126" s="30" t="s">
        <v>239</v>
      </c>
      <c r="E126" s="31"/>
      <c r="F126" s="31"/>
      <c r="G126" s="74">
        <f t="shared" si="25"/>
        <v>0</v>
      </c>
      <c r="H126" s="75" t="e">
        <f t="shared" si="21"/>
        <v>#DIV/0!</v>
      </c>
      <c r="I126" s="31"/>
      <c r="J126" s="31"/>
      <c r="K126" s="31"/>
      <c r="L126" s="31"/>
      <c r="M126" s="75" t="e">
        <f t="shared" si="27"/>
        <v>#DIV/0!</v>
      </c>
      <c r="N126" s="53">
        <f t="shared" si="28"/>
        <v>0</v>
      </c>
      <c r="O126" s="75" t="e">
        <f t="shared" si="14"/>
        <v>#DIV/0!</v>
      </c>
      <c r="P126" s="73">
        <f t="shared" si="24"/>
        <v>0</v>
      </c>
      <c r="Q126" s="78"/>
    </row>
    <row r="127" spans="1:17" ht="21" customHeight="1" outlineLevel="2" collapsed="1">
      <c r="A127" s="34" t="s">
        <v>242</v>
      </c>
      <c r="B127" s="35" t="s">
        <v>243</v>
      </c>
      <c r="C127" s="29" t="s">
        <v>244</v>
      </c>
      <c r="D127" s="30" t="s">
        <v>245</v>
      </c>
      <c r="E127" s="32">
        <v>512082631.71</v>
      </c>
      <c r="F127" s="32">
        <v>512082631.71</v>
      </c>
      <c r="G127" s="74">
        <f t="shared" si="25"/>
        <v>0</v>
      </c>
      <c r="H127" s="75">
        <f t="shared" si="21"/>
        <v>1</v>
      </c>
      <c r="I127" s="31">
        <v>1003162334.01</v>
      </c>
      <c r="J127" s="76" t="s">
        <v>233</v>
      </c>
      <c r="K127" s="79">
        <v>420261670.37</v>
      </c>
      <c r="L127" s="76" t="s">
        <v>233</v>
      </c>
      <c r="M127" s="75" t="e">
        <f t="shared" si="27"/>
        <v>#DIV/0!</v>
      </c>
      <c r="N127" s="53">
        <f t="shared" si="28"/>
        <v>-582900663.64</v>
      </c>
      <c r="O127" s="75">
        <f t="shared" si="14"/>
        <v>0.4189368521145159</v>
      </c>
      <c r="P127" s="73">
        <f t="shared" si="24"/>
        <v>-91820961.33999997</v>
      </c>
      <c r="Q127" s="78"/>
    </row>
    <row r="128" spans="1:17" ht="22.5" customHeight="1" outlineLevel="5">
      <c r="A128" s="34" t="s">
        <v>246</v>
      </c>
      <c r="B128" s="35" t="s">
        <v>247</v>
      </c>
      <c r="C128" s="29" t="s">
        <v>248</v>
      </c>
      <c r="D128" s="30" t="s">
        <v>249</v>
      </c>
      <c r="E128" s="31">
        <v>468561573.45</v>
      </c>
      <c r="F128" s="31">
        <v>468561573.45</v>
      </c>
      <c r="G128" s="74">
        <f t="shared" si="25"/>
        <v>0</v>
      </c>
      <c r="H128" s="75">
        <f t="shared" si="21"/>
        <v>1</v>
      </c>
      <c r="I128" s="31">
        <v>487697878.61</v>
      </c>
      <c r="J128" s="76" t="s">
        <v>233</v>
      </c>
      <c r="K128" s="31">
        <v>486083918.86</v>
      </c>
      <c r="L128" s="76" t="s">
        <v>233</v>
      </c>
      <c r="M128" s="75" t="e">
        <f t="shared" si="27"/>
        <v>#DIV/0!</v>
      </c>
      <c r="N128" s="53">
        <f t="shared" si="28"/>
        <v>-1613959.75</v>
      </c>
      <c r="O128" s="75">
        <f t="shared" si="14"/>
        <v>0.9966906566118352</v>
      </c>
      <c r="P128" s="73">
        <f t="shared" si="24"/>
        <v>17522345.410000026</v>
      </c>
      <c r="Q128" s="78"/>
    </row>
    <row r="129" spans="1:17" ht="22.5" customHeight="1" outlineLevel="5">
      <c r="A129" s="34"/>
      <c r="B129" s="35" t="s">
        <v>250</v>
      </c>
      <c r="C129" s="29" t="s">
        <v>251</v>
      </c>
      <c r="D129" s="30"/>
      <c r="E129" s="31">
        <v>280404071.88</v>
      </c>
      <c r="F129" s="31">
        <v>280404071.88</v>
      </c>
      <c r="G129" s="74">
        <f t="shared" si="25"/>
        <v>0</v>
      </c>
      <c r="H129" s="75">
        <f t="shared" si="21"/>
        <v>1</v>
      </c>
      <c r="I129" s="31">
        <v>190055494.02</v>
      </c>
      <c r="J129" s="76" t="s">
        <v>233</v>
      </c>
      <c r="K129" s="31">
        <v>164336095.7</v>
      </c>
      <c r="L129" s="76" t="s">
        <v>233</v>
      </c>
      <c r="M129" s="75"/>
      <c r="N129" s="53">
        <f t="shared" si="28"/>
        <v>-25719398.320000023</v>
      </c>
      <c r="O129" s="75"/>
      <c r="P129" s="73">
        <f t="shared" si="24"/>
        <v>-116067976.18</v>
      </c>
      <c r="Q129" s="78"/>
    </row>
    <row r="130" spans="1:17" ht="39" customHeight="1" outlineLevel="5">
      <c r="A130" s="34"/>
      <c r="B130" s="35" t="s">
        <v>252</v>
      </c>
      <c r="C130" s="29" t="s">
        <v>253</v>
      </c>
      <c r="D130" s="30"/>
      <c r="E130" s="31">
        <v>1602901</v>
      </c>
      <c r="F130" s="53">
        <v>1602901</v>
      </c>
      <c r="G130" s="74"/>
      <c r="H130" s="75"/>
      <c r="I130" s="31">
        <v>617635.12</v>
      </c>
      <c r="J130" s="76" t="s">
        <v>233</v>
      </c>
      <c r="K130" s="53">
        <v>617635.12</v>
      </c>
      <c r="L130" s="76" t="s">
        <v>233</v>
      </c>
      <c r="M130" s="75"/>
      <c r="N130" s="53">
        <f t="shared" si="28"/>
        <v>0</v>
      </c>
      <c r="O130" s="75"/>
      <c r="P130" s="73">
        <f t="shared" si="24"/>
        <v>-985265.88</v>
      </c>
      <c r="Q130" s="78"/>
    </row>
    <row r="131" spans="1:17" ht="18.75" customHeight="1" outlineLevel="1">
      <c r="A131" s="34" t="s">
        <v>254</v>
      </c>
      <c r="B131" s="35" t="s">
        <v>255</v>
      </c>
      <c r="C131" s="29" t="s">
        <v>256</v>
      </c>
      <c r="D131" s="30" t="s">
        <v>254</v>
      </c>
      <c r="E131" s="31">
        <v>-827705.8</v>
      </c>
      <c r="F131" s="53">
        <v>-827705.8</v>
      </c>
      <c r="G131" s="74">
        <f t="shared" si="25"/>
        <v>0</v>
      </c>
      <c r="H131" s="75">
        <f t="shared" si="21"/>
        <v>1</v>
      </c>
      <c r="I131" s="31">
        <v>-2609927.82</v>
      </c>
      <c r="J131" s="76" t="s">
        <v>233</v>
      </c>
      <c r="K131" s="53">
        <v>-1357859.13</v>
      </c>
      <c r="L131" s="76" t="s">
        <v>233</v>
      </c>
      <c r="M131" s="33"/>
      <c r="N131" s="53">
        <f>K131-I131</f>
        <v>1252068.69</v>
      </c>
      <c r="O131" s="33"/>
      <c r="P131" s="73">
        <f t="shared" si="24"/>
        <v>-530153.3299999998</v>
      </c>
      <c r="Q131" s="78"/>
    </row>
    <row r="132" spans="1:17" s="151" customFormat="1" ht="23.25" customHeight="1" hidden="1">
      <c r="A132" s="174" t="s">
        <v>257</v>
      </c>
      <c r="B132" s="175"/>
      <c r="C132" s="176"/>
      <c r="D132" s="177"/>
      <c r="E132" s="157">
        <f>E122+E11</f>
        <v>2016917584.7100003</v>
      </c>
      <c r="F132" s="157">
        <f>F122+F11</f>
        <v>2016917584.7100003</v>
      </c>
      <c r="G132" s="157">
        <f>F132-E132</f>
        <v>0</v>
      </c>
      <c r="H132" s="158">
        <f>F132/E132</f>
        <v>1</v>
      </c>
      <c r="I132" s="159">
        <f>I122+I11</f>
        <v>2473448276.35</v>
      </c>
      <c r="J132" s="160" t="s">
        <v>233</v>
      </c>
      <c r="K132" s="161">
        <f>K122+K11</f>
        <v>1867873593.09</v>
      </c>
      <c r="L132" s="160" t="s">
        <v>233</v>
      </c>
      <c r="M132" s="158" t="e">
        <f>I132/G132</f>
        <v>#DIV/0!</v>
      </c>
      <c r="N132" s="161">
        <f>N122+N11</f>
        <v>-579855284.9399998</v>
      </c>
      <c r="O132" s="158">
        <f>K132/I132</f>
        <v>0.7551698618280266</v>
      </c>
      <c r="P132" s="162">
        <f>K132-F132</f>
        <v>-149043991.62000036</v>
      </c>
      <c r="Q132" s="163"/>
    </row>
    <row r="133" spans="1:17" s="91" customFormat="1" ht="24.75" customHeight="1" hidden="1">
      <c r="A133" s="81"/>
      <c r="B133" s="82">
        <v>46</v>
      </c>
      <c r="C133" s="83" t="s">
        <v>258</v>
      </c>
      <c r="D133" s="84"/>
      <c r="E133" s="85">
        <v>9625.91</v>
      </c>
      <c r="F133" s="85">
        <v>9625.91</v>
      </c>
      <c r="G133" s="86"/>
      <c r="H133" s="87"/>
      <c r="I133" s="88"/>
      <c r="J133" s="88"/>
      <c r="K133" s="85">
        <v>-10000</v>
      </c>
      <c r="L133" s="88"/>
      <c r="M133" s="87"/>
      <c r="N133" s="85"/>
      <c r="O133" s="87"/>
      <c r="P133" s="89"/>
      <c r="Q133" s="90"/>
    </row>
    <row r="134" spans="1:17" s="80" customFormat="1" ht="26.25" customHeight="1" hidden="1" thickBot="1">
      <c r="A134" s="92"/>
      <c r="B134" s="93"/>
      <c r="C134" s="93"/>
      <c r="D134" s="93"/>
      <c r="E134" s="94">
        <f>E132+E133</f>
        <v>2016927210.6200004</v>
      </c>
      <c r="F134" s="94">
        <f>F132+F133</f>
        <v>2016927210.6200004</v>
      </c>
      <c r="G134" s="95">
        <f>F134-E134</f>
        <v>0</v>
      </c>
      <c r="H134" s="96">
        <f>F134/E134</f>
        <v>1</v>
      </c>
      <c r="I134" s="97">
        <f>I132++I133</f>
        <v>2473448276.35</v>
      </c>
      <c r="J134" s="98" t="s">
        <v>233</v>
      </c>
      <c r="K134" s="99">
        <f>K132++K133</f>
        <v>1867863593.09</v>
      </c>
      <c r="L134" s="100" t="s">
        <v>233</v>
      </c>
      <c r="M134" s="96" t="e">
        <f>I134/G134</f>
        <v>#DIV/0!</v>
      </c>
      <c r="N134" s="99">
        <f>N132++N133</f>
        <v>-579855284.9399998</v>
      </c>
      <c r="O134" s="96">
        <f>K134/I134</f>
        <v>0.7551658188892291</v>
      </c>
      <c r="P134" s="95">
        <f>K134-F134</f>
        <v>-149063617.53000045</v>
      </c>
      <c r="Q134" s="101"/>
    </row>
  </sheetData>
  <sheetProtection/>
  <mergeCells count="21">
    <mergeCell ref="D7:D9"/>
    <mergeCell ref="E7:H7"/>
    <mergeCell ref="I7:O7"/>
    <mergeCell ref="P7:P9"/>
    <mergeCell ref="A2:D2"/>
    <mergeCell ref="K8:M9"/>
    <mergeCell ref="N8:O9"/>
    <mergeCell ref="A132:D132"/>
    <mergeCell ref="K2:T2"/>
    <mergeCell ref="A1:K1"/>
    <mergeCell ref="A3:O3"/>
    <mergeCell ref="Q7:Q9"/>
    <mergeCell ref="A8:A9"/>
    <mergeCell ref="E8:E9"/>
    <mergeCell ref="F8:F9"/>
    <mergeCell ref="G8:G9"/>
    <mergeCell ref="H8:H9"/>
    <mergeCell ref="I8:I9"/>
    <mergeCell ref="J8:J9"/>
    <mergeCell ref="B7:B9"/>
    <mergeCell ref="C7:C9"/>
  </mergeCells>
  <printOptions horizontalCentered="1"/>
  <pageMargins left="0" right="0" top="0.1968503937007874" bottom="0" header="0.3937007874015748" footer="0.3937007874015748"/>
  <pageSetup blackAndWhite="1" errors="blank"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 Фролова</dc:creator>
  <cp:keywords/>
  <dc:description/>
  <cp:lastModifiedBy>Игорь Парамонов</cp:lastModifiedBy>
  <cp:lastPrinted>2022-09-05T12:00:24Z</cp:lastPrinted>
  <dcterms:created xsi:type="dcterms:W3CDTF">2022-09-05T10:56:27Z</dcterms:created>
  <dcterms:modified xsi:type="dcterms:W3CDTF">2022-09-09T07:29:51Z</dcterms:modified>
  <cp:category/>
  <cp:version/>
  <cp:contentType/>
  <cp:contentStatus/>
</cp:coreProperties>
</file>