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21840" windowHeight="12585" activeTab="0"/>
  </bookViews>
  <sheets>
    <sheet name="прогноз ожидаемого испол 2023" sheetId="1" r:id="rId1"/>
  </sheets>
  <definedNames>
    <definedName name="_xlnm.Print_Titles" localSheetId="0">'прогноз ожидаемого испол 2023'!$4:$6</definedName>
    <definedName name="_xlnm.Print_Area" localSheetId="0">'прогноз ожидаемого испол 2023'!$A$1:$L$127</definedName>
  </definedNames>
  <calcPr fullCalcOnLoad="1"/>
</workbook>
</file>

<file path=xl/sharedStrings.xml><?xml version="1.0" encoding="utf-8"?>
<sst xmlns="http://schemas.openxmlformats.org/spreadsheetml/2006/main" count="186" uniqueCount="182">
  <si>
    <t>ДОХОДЫ</t>
  </si>
  <si>
    <t>Налоговые доходы</t>
  </si>
  <si>
    <t>Налог на доходы физических лиц</t>
  </si>
  <si>
    <t>Государственная пошлина</t>
  </si>
  <si>
    <t>Задолженность по отмененным налогам и сборам</t>
  </si>
  <si>
    <t>Неналоговые доходы</t>
  </si>
  <si>
    <t>Аренда земли</t>
  </si>
  <si>
    <t>Аренда имущества</t>
  </si>
  <si>
    <t>Плата за негативное воздействие на окружающую среду</t>
  </si>
  <si>
    <t>ВСЕГО доходов</t>
  </si>
  <si>
    <t>РАСХОДЫ</t>
  </si>
  <si>
    <t>Дефицит</t>
  </si>
  <si>
    <t>Доходы от продажи квартир</t>
  </si>
  <si>
    <t>Исполненоза 4 месяца  к плану 
4 месяцев</t>
  </si>
  <si>
    <t>(тыс. руб.)</t>
  </si>
  <si>
    <t>Исполнено</t>
  </si>
  <si>
    <t>Возврат остатков субсидий и субвенций 
из бюджетов городских округов</t>
  </si>
  <si>
    <t>0100</t>
  </si>
  <si>
    <t>ОБЩЕГОСУДАРСТВЕННЫЕ ВОПРОСЫ</t>
  </si>
  <si>
    <t>0102</t>
  </si>
  <si>
    <t>0103</t>
  </si>
  <si>
    <t>0104</t>
  </si>
  <si>
    <t>0105</t>
  </si>
  <si>
    <t>Судебная система</t>
  </si>
  <si>
    <t>0106</t>
  </si>
  <si>
    <t>0107</t>
  </si>
  <si>
    <t>Обеспечение проведения выборов и референдумов</t>
  </si>
  <si>
    <t>0111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</si>
  <si>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</si>
  <si>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</si>
  <si>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</si>
  <si>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0300</t>
  </si>
  <si>
    <t>НАЦИОНАЛЬНАЯ БЕЗОПАСНОСТЬ И
ПРАВООХРАНИТЕЛЬНАЯ ДЕЯТЕЛЬНОСТЬ</t>
  </si>
  <si>
    <t>0302</t>
  </si>
  <si>
    <t>Органы внутренних дел</t>
  </si>
  <si>
    <t>0314</t>
  </si>
  <si>
    <t>Другие вопросы в области национальной безопасности 
и правоохранительной деятельности</t>
  </si>
  <si>
    <t>0400</t>
  </si>
  <si>
    <t>НАЦИОНАЛЬНАЯ ЭКОНОМИКА</t>
  </si>
  <si>
    <t>04 09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</si>
  <si>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</si>
  <si>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</si>
  <si>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</si>
  <si>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</si>
  <si>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</si>
  <si>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</si>
  <si>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</si>
  <si>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</si>
  <si>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</si>
  <si>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</si>
  <si>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</si>
  <si>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</si>
  <si>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</si>
  <si>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</si>
  <si>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</si>
  <si>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</si>
  <si>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</si>
  <si>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Молодёжная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</si>
  <si>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</si>
  <si>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</si>
  <si>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</si>
  <si>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</si>
  <si>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</si>
  <si>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0803</t>
  </si>
  <si>
    <t>Телевидение и радиовещание</t>
  </si>
  <si>
    <t>Другие вопросы в области культуры, кинематографии
и средств массовой информации</t>
  </si>
  <si>
    <t>0900</t>
  </si>
  <si>
    <t>0901</t>
  </si>
  <si>
    <t>Стационарная медицинская  помощь</t>
  </si>
  <si>
    <t>0902</t>
  </si>
  <si>
    <t xml:space="preserve">Амбулаторная помощь </t>
  </si>
  <si>
    <t>0903</t>
  </si>
  <si>
    <t>0904</t>
  </si>
  <si>
    <t>Скорая медицинская  помощь</t>
  </si>
  <si>
    <t>0908</t>
  </si>
  <si>
    <t>Физическая культура и спорт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</si>
  <si>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</si>
  <si>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</si>
  <si>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</si>
  <si>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</si>
  <si>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</si>
  <si>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</si>
  <si>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</si>
  <si>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</si>
  <si>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</si>
  <si>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, материнства и детства</t>
  </si>
  <si>
    <t>1006</t>
  </si>
  <si>
    <t>Другие вопросы в области социальной политики</t>
  </si>
  <si>
    <t>ВСЕГО РАСХОДОВ</t>
  </si>
  <si>
    <t>Функционирование Правительства Российской Федерации,высших исполнительных органов  госудаственной власти субъектов Российской Федерации, местных администраций</t>
  </si>
  <si>
    <t>ЗДРАВООХРАНЕНИЕ, ФИЗИЧЕСКАЯ 
КУЛЬТУРА   И СПОРТ</t>
  </si>
  <si>
    <t>Результат исполнения бюджета (дефицит "-", профицит "+")</t>
  </si>
  <si>
    <t>Бюджетные кредиты, полученные от других бюджетов
 бюджетной системы Российской Федерации</t>
  </si>
  <si>
    <t>Бюджетные кредиты, полученные от других бюджетов
бюджетной системы Российской Федерации бюджетами
городских округов</t>
  </si>
  <si>
    <t>Бюджетные кредиты, полученные от других бюджетов
 бюджетной системы Российской Федерации
местными бюджетами</t>
  </si>
  <si>
    <t>Кредиты, полученные в валюте Российской Федерации от кредитных организаций</t>
  </si>
  <si>
    <t>I. Налоговые и неналоговые доходы доходы</t>
  </si>
  <si>
    <t>1011</t>
  </si>
  <si>
    <t>1012</t>
  </si>
  <si>
    <t>1013</t>
  </si>
  <si>
    <t>1014</t>
  </si>
  <si>
    <t>1015</t>
  </si>
  <si>
    <t>1016</t>
  </si>
  <si>
    <t>1200</t>
  </si>
  <si>
    <t>1201</t>
  </si>
  <si>
    <t>1300</t>
  </si>
  <si>
    <t>1301</t>
  </si>
  <si>
    <t>0113</t>
  </si>
  <si>
    <t xml:space="preserve">КУЛЬТУРА, КИНЕМАТОГРАФИЯ </t>
  </si>
  <si>
    <t>1100</t>
  </si>
  <si>
    <t>Средства массовой  информации</t>
  </si>
  <si>
    <t>Обслуживание государсвенного и
 муниципального долга</t>
  </si>
  <si>
    <t>0804</t>
  </si>
  <si>
    <t>0909</t>
  </si>
  <si>
    <t>1102</t>
  </si>
  <si>
    <t>1105</t>
  </si>
  <si>
    <t>Массовый спорт</t>
  </si>
  <si>
    <t>Другие вопросы в области физической
 культуры и спорта</t>
  </si>
  <si>
    <t>Медицинская помощь в дневных стационарах
 всех типов</t>
  </si>
  <si>
    <t>Прочие доходы от платных услуг (работ) и компенсации затрат бюджетов городских округов</t>
  </si>
  <si>
    <t>Другие вопросы в области здравоохранения, физической культуры  и спорта</t>
  </si>
  <si>
    <t>Средства от продажи акций и иных форм участия в капитале, находящихся в собственности городских округов</t>
  </si>
  <si>
    <t>0405</t>
  </si>
  <si>
    <t>Сельское хозяйство и рыболовство</t>
  </si>
  <si>
    <t>Другие вопросы в области жилищно - коммунального  хозяйства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</si>
  <si>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</si>
  <si>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</si>
  <si>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Доходы от продажи земельных участков, находящихся в собвтенности городских округов (за исключением земельных участков муниципальных бюджетных и автономных учреждений)</t>
  </si>
  <si>
    <t>Акцизы по подакцизным товарам (продукции), производимим на территории Российской Федерации</t>
  </si>
  <si>
    <t>Штрафы, санкции и возмещение ущерба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</si>
  <si>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</si>
  <si>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ЖИЛИЩНО - КОММУНАЛЬНОЕ
 ХОЗЯЙСТВО</t>
  </si>
  <si>
    <t xml:space="preserve">Отклонение ожидаемого исполнения 
к плану 
</t>
  </si>
  <si>
    <t>Доходы от компенсации затрат государства</t>
  </si>
  <si>
    <t>Налог на имущество физических лиц</t>
  </si>
  <si>
    <t>Земельный налог</t>
  </si>
  <si>
    <t>Доходы от продажи земельных участков</t>
  </si>
  <si>
    <t>Наименование показателя</t>
  </si>
  <si>
    <t xml:space="preserve"> Безвозмездные поступления </t>
  </si>
  <si>
    <t>0600</t>
  </si>
  <si>
    <t>0605</t>
  </si>
  <si>
    <t>ОХРАНА ОКРУЖАЮЩЕЙ СРЕДЫ</t>
  </si>
  <si>
    <t>Другие вопросы в области охраны окружающей среды</t>
  </si>
  <si>
    <t>0703</t>
  </si>
  <si>
    <t>Дополнительное образование детей</t>
  </si>
  <si>
    <t>0406</t>
  </si>
  <si>
    <t>Водное хозяйство</t>
  </si>
  <si>
    <t>План
2008 года
(первоначальный)</t>
  </si>
  <si>
    <t>Функционирование высшего должностного лица субъекта РФ и муниципального образования</t>
  </si>
  <si>
    <t>ЕНВД</t>
  </si>
  <si>
    <t>Единый сельскохозяйственный налог</t>
  </si>
  <si>
    <t>Патентная система налогообложения</t>
  </si>
  <si>
    <t>Прочие неналоговые доходы</t>
  </si>
  <si>
    <t xml:space="preserve">ИСТОЧНИКИ ФИНАНСИРОВАНИЯ 
 ДЕФИЦИТА БЮДЖЕТА </t>
  </si>
  <si>
    <t>Изменение остатков средств бюджетов</t>
  </si>
  <si>
    <t>погашение бюджетных кредитов, полученных от других бюджетов бюджетной системы Российской 
Федерации</t>
  </si>
  <si>
    <t>Бюджетные кредиты, полученные от других бюджетов  бюджетной системы Российской Федерации</t>
  </si>
  <si>
    <t>Дотации</t>
  </si>
  <si>
    <t xml:space="preserve">Субсидии </t>
  </si>
  <si>
    <t>Субвенции</t>
  </si>
  <si>
    <t>Иные межбюджетные трансферты и прочие безвозмездные поступления</t>
  </si>
  <si>
    <t>Погашение кредитов, полученных в валюте Российской Федерации от кредитных организаций</t>
  </si>
  <si>
    <t>Получение кредитов в валюте Российской Федерации от кредитных организаций бюджетами городских округов</t>
  </si>
  <si>
    <t>0603</t>
  </si>
  <si>
    <t>Охрана объектов растительного и животного мира и среды их обитания</t>
  </si>
  <si>
    <t>Сервитут</t>
  </si>
  <si>
    <t>0602</t>
  </si>
  <si>
    <t xml:space="preserve"> Сбор, удаление отходов и очистка сточных вод</t>
  </si>
  <si>
    <t>УСН</t>
  </si>
  <si>
    <t>Прочие поступления от использования имущества 
(наем жилых помещений)</t>
  </si>
  <si>
    <t xml:space="preserve">Прибыль от муниципальных унитарных предприятий </t>
  </si>
  <si>
    <t>Доходы от реализации  имущества и квартир</t>
  </si>
  <si>
    <t>Оценка ожидаемого исполнения бюджета городского округа Кинешма за 2023 год</t>
  </si>
  <si>
    <t>2022 год
(исполнение)</t>
  </si>
  <si>
    <t>План 
2023 года
(уточненный)
на 01.10.2023</t>
  </si>
  <si>
    <t>на 01.10.2023</t>
  </si>
  <si>
    <t>Ожидаемое
 исполнение
 за 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</si>
  <si>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</si>
  <si>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</si>
  <si>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1103</t>
  </si>
  <si>
    <t>Спорт высших достижений</t>
  </si>
  <si>
    <t>Иные источники внутреннего финансирования дефицита бюджета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</si>
</sst>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%"/>
    <numFmt numFmtId="175" formatCode="0.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_ ;[Red]\-#,##0.00\ "/>
    <numFmt numFmtId="183" formatCode="#,##0.00;[Red]#,##0.00"/>
    <numFmt numFmtId="184" formatCode="#,##0.0_ ;[Red]\-#,##0.0\ "/>
    <numFmt numFmtId="185" formatCode="0.0_ ;[Red]\-0.0\ "/>
    <numFmt numFmtId="186" formatCode="#,##0.0_р_.;\-#,##0.0_р_."/>
    <numFmt numFmtId="187" formatCode="_-* #,##0.0\ _₽_-;\-* #,##0.0\ _₽_-;_-* &quot;-&quot;?\ _₽_-;_-@_-"/>
    <numFmt numFmtId="188" formatCode="#,##0.0_ ;\-#,##0.0\ "/>
    <numFmt numFmtId="189" formatCode="0.00_ ;[Red]\-0.00\ "/>
    <numFmt numFmtId="190" formatCode="#,##0.00_ ;\-#,##0.00\ "/>
    <numFmt numFmtId="191" formatCode="#,##0.000"/>
  </numFmts>
  <fonts count="5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20" borderId="1">
      <alignment horizontal="right" vertical="top" shrinkToFi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06">
    <xf numFmtId="0" fontId="0" fillId="0" borderId="0" xfId="0" applyAlignment="1">
      <alignment/>
    </xf>
    <xf numFmtId="175" fontId="2" fillId="0" borderId="11" xfId="59" applyNumberFormat="1" applyFont="1" applyFill="1" applyBorder="1" applyAlignment="1">
      <alignment horizontal="center" vertical="center"/>
    </xf>
    <xf numFmtId="175" fontId="2" fillId="0" borderId="0" xfId="59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172" fontId="2" fillId="0" borderId="14" xfId="59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/>
    </xf>
    <xf numFmtId="175" fontId="3" fillId="0" borderId="11" xfId="59" applyNumberFormat="1" applyFont="1" applyFill="1" applyBorder="1" applyAlignment="1">
      <alignment horizontal="left" vertical="center"/>
    </xf>
    <xf numFmtId="175" fontId="3" fillId="0" borderId="11" xfId="59" applyNumberFormat="1" applyFont="1" applyFill="1" applyBorder="1" applyAlignment="1">
      <alignment horizontal="center" vertical="center"/>
    </xf>
    <xf numFmtId="175" fontId="3" fillId="0" borderId="0" xfId="59" applyNumberFormat="1" applyFont="1" applyFill="1" applyBorder="1" applyAlignment="1">
      <alignment horizontal="center" vertical="center"/>
    </xf>
    <xf numFmtId="172" fontId="4" fillId="0" borderId="15" xfId="59" applyNumberFormat="1" applyFont="1" applyFill="1" applyBorder="1" applyAlignment="1">
      <alignment horizontal="center"/>
    </xf>
    <xf numFmtId="172" fontId="4" fillId="0" borderId="16" xfId="59" applyNumberFormat="1" applyFont="1" applyFill="1" applyBorder="1" applyAlignment="1">
      <alignment horizontal="center"/>
    </xf>
    <xf numFmtId="172" fontId="2" fillId="0" borderId="17" xfId="59" applyNumberFormat="1" applyFont="1" applyFill="1" applyBorder="1" applyAlignment="1">
      <alignment horizontal="center"/>
    </xf>
    <xf numFmtId="172" fontId="4" fillId="0" borderId="17" xfId="59" applyNumberFormat="1" applyFont="1" applyFill="1" applyBorder="1" applyAlignment="1">
      <alignment horizontal="center"/>
    </xf>
    <xf numFmtId="172" fontId="4" fillId="0" borderId="18" xfId="59" applyNumberFormat="1" applyFont="1" applyFill="1" applyBorder="1" applyAlignment="1">
      <alignment horizontal="center"/>
    </xf>
    <xf numFmtId="172" fontId="3" fillId="0" borderId="14" xfId="59" applyNumberFormat="1" applyFont="1" applyFill="1" applyBorder="1" applyAlignment="1">
      <alignment horizontal="center"/>
    </xf>
    <xf numFmtId="172" fontId="3" fillId="0" borderId="11" xfId="59" applyNumberFormat="1" applyFont="1" applyFill="1" applyBorder="1" applyAlignment="1">
      <alignment horizontal="center"/>
    </xf>
    <xf numFmtId="172" fontId="3" fillId="0" borderId="19" xfId="59" applyNumberFormat="1" applyFont="1" applyFill="1" applyBorder="1" applyAlignment="1">
      <alignment horizontal="center"/>
    </xf>
    <xf numFmtId="172" fontId="2" fillId="0" borderId="14" xfId="59" applyNumberFormat="1" applyFont="1" applyFill="1" applyBorder="1" applyAlignment="1">
      <alignment horizontal="center"/>
    </xf>
    <xf numFmtId="172" fontId="3" fillId="0" borderId="20" xfId="59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81" fontId="3" fillId="0" borderId="11" xfId="59" applyNumberFormat="1" applyFont="1" applyFill="1" applyBorder="1" applyAlignment="1">
      <alignment horizontal="center"/>
    </xf>
    <xf numFmtId="181" fontId="3" fillId="0" borderId="16" xfId="59" applyNumberFormat="1" applyFont="1" applyFill="1" applyBorder="1" applyAlignment="1">
      <alignment horizontal="center"/>
    </xf>
    <xf numFmtId="181" fontId="49" fillId="0" borderId="11" xfId="59" applyNumberFormat="1" applyFont="1" applyFill="1" applyBorder="1" applyAlignment="1">
      <alignment horizontal="center"/>
    </xf>
    <xf numFmtId="181" fontId="50" fillId="0" borderId="11" xfId="59" applyNumberFormat="1" applyFont="1" applyFill="1" applyBorder="1" applyAlignment="1">
      <alignment horizontal="center"/>
    </xf>
    <xf numFmtId="181" fontId="51" fillId="0" borderId="11" xfId="59" applyNumberFormat="1" applyFont="1" applyFill="1" applyBorder="1" applyAlignment="1">
      <alignment horizontal="center"/>
    </xf>
    <xf numFmtId="181" fontId="2" fillId="0" borderId="20" xfId="59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2" fillId="0" borderId="17" xfId="59" applyNumberFormat="1" applyFont="1" applyFill="1" applyBorder="1" applyAlignment="1">
      <alignment vertical="center"/>
    </xf>
    <xf numFmtId="172" fontId="3" fillId="0" borderId="21" xfId="59" applyNumberFormat="1" applyFont="1" applyFill="1" applyBorder="1" applyAlignment="1">
      <alignment vertical="center"/>
    </xf>
    <xf numFmtId="181" fontId="50" fillId="0" borderId="0" xfId="0" applyNumberFormat="1" applyFont="1" applyFill="1" applyAlignment="1">
      <alignment vertical="center"/>
    </xf>
    <xf numFmtId="172" fontId="4" fillId="0" borderId="17" xfId="59" applyNumberFormat="1" applyFont="1" applyFill="1" applyBorder="1" applyAlignment="1">
      <alignment/>
    </xf>
    <xf numFmtId="172" fontId="4" fillId="0" borderId="22" xfId="59" applyNumberFormat="1" applyFont="1" applyFill="1" applyBorder="1" applyAlignment="1">
      <alignment horizontal="center"/>
    </xf>
    <xf numFmtId="172" fontId="4" fillId="0" borderId="21" xfId="59" applyNumberFormat="1" applyFont="1" applyFill="1" applyBorder="1" applyAlignment="1">
      <alignment/>
    </xf>
    <xf numFmtId="0" fontId="2" fillId="0" borderId="0" xfId="0" applyFont="1" applyFill="1" applyAlignment="1">
      <alignment/>
    </xf>
    <xf numFmtId="172" fontId="3" fillId="0" borderId="15" xfId="59" applyNumberFormat="1" applyFont="1" applyFill="1" applyBorder="1" applyAlignment="1">
      <alignment horizontal="center"/>
    </xf>
    <xf numFmtId="172" fontId="3" fillId="0" borderId="21" xfId="59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72" fontId="4" fillId="0" borderId="23" xfId="59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72" fontId="2" fillId="0" borderId="17" xfId="59" applyNumberFormat="1" applyFont="1" applyFill="1" applyBorder="1" applyAlignment="1">
      <alignment/>
    </xf>
    <xf numFmtId="172" fontId="2" fillId="0" borderId="24" xfId="59" applyNumberFormat="1" applyFont="1" applyFill="1" applyBorder="1" applyAlignment="1">
      <alignment horizontal="center" vertical="center"/>
    </xf>
    <xf numFmtId="2" fontId="2" fillId="0" borderId="0" xfId="5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2" fillId="0" borderId="21" xfId="59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171" fontId="2" fillId="0" borderId="21" xfId="59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181" fontId="7" fillId="0" borderId="11" xfId="59" applyNumberFormat="1" applyFont="1" applyFill="1" applyBorder="1" applyAlignment="1">
      <alignment vertical="center"/>
    </xf>
    <xf numFmtId="181" fontId="7" fillId="0" borderId="16" xfId="59" applyNumberFormat="1" applyFont="1" applyFill="1" applyBorder="1" applyAlignment="1">
      <alignment vertical="center"/>
    </xf>
    <xf numFmtId="181" fontId="8" fillId="0" borderId="11" xfId="59" applyNumberFormat="1" applyFont="1" applyFill="1" applyBorder="1" applyAlignment="1">
      <alignment vertical="center" shrinkToFit="1"/>
    </xf>
    <xf numFmtId="181" fontId="8" fillId="0" borderId="11" xfId="59" applyNumberFormat="1" applyFont="1" applyFill="1" applyBorder="1" applyAlignment="1">
      <alignment vertical="center"/>
    </xf>
    <xf numFmtId="181" fontId="8" fillId="0" borderId="16" xfId="59" applyNumberFormat="1" applyFont="1" applyFill="1" applyBorder="1" applyAlignment="1">
      <alignment vertical="center"/>
    </xf>
    <xf numFmtId="181" fontId="8" fillId="0" borderId="11" xfId="0" applyNumberFormat="1" applyFont="1" applyFill="1" applyBorder="1" applyAlignment="1">
      <alignment vertical="center" shrinkToFit="1"/>
    </xf>
    <xf numFmtId="181" fontId="7" fillId="0" borderId="11" xfId="0" applyNumberFormat="1" applyFont="1" applyFill="1" applyBorder="1" applyAlignment="1">
      <alignment vertical="center" shrinkToFit="1"/>
    </xf>
    <xf numFmtId="4" fontId="7" fillId="0" borderId="11" xfId="59" applyNumberFormat="1" applyFont="1" applyFill="1" applyBorder="1" applyAlignment="1">
      <alignment vertical="center"/>
    </xf>
    <xf numFmtId="4" fontId="8" fillId="0" borderId="11" xfId="59" applyNumberFormat="1" applyFont="1" applyFill="1" applyBorder="1" applyAlignment="1">
      <alignment vertical="center" shrinkToFit="1"/>
    </xf>
    <xf numFmtId="187" fontId="3" fillId="0" borderId="0" xfId="0" applyNumberFormat="1" applyFont="1" applyFill="1" applyAlignment="1">
      <alignment/>
    </xf>
    <xf numFmtId="0" fontId="3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172" fontId="3" fillId="0" borderId="19" xfId="59" applyNumberFormat="1" applyFont="1" applyFill="1" applyBorder="1" applyAlignment="1">
      <alignment/>
    </xf>
    <xf numFmtId="172" fontId="4" fillId="0" borderId="26" xfId="59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172" fontId="7" fillId="0" borderId="27" xfId="59" applyNumberFormat="1" applyFont="1" applyFill="1" applyBorder="1" applyAlignment="1">
      <alignment vertical="center"/>
    </xf>
    <xf numFmtId="172" fontId="7" fillId="0" borderId="28" xfId="59" applyNumberFormat="1" applyFont="1" applyFill="1" applyBorder="1" applyAlignment="1">
      <alignment vertical="center"/>
    </xf>
    <xf numFmtId="181" fontId="52" fillId="0" borderId="1" xfId="33" applyNumberFormat="1" applyFont="1" applyFill="1" applyBorder="1" applyAlignment="1" applyProtection="1">
      <alignment vertical="center" shrinkToFit="1"/>
      <protection/>
    </xf>
    <xf numFmtId="181" fontId="7" fillId="0" borderId="16" xfId="0" applyNumberFormat="1" applyFont="1" applyFill="1" applyBorder="1" applyAlignment="1">
      <alignment vertical="center" shrinkToFit="1"/>
    </xf>
    <xf numFmtId="181" fontId="8" fillId="0" borderId="16" xfId="0" applyNumberFormat="1" applyFont="1" applyFill="1" applyBorder="1" applyAlignment="1">
      <alignment vertical="center" shrinkToFit="1"/>
    </xf>
    <xf numFmtId="4" fontId="52" fillId="0" borderId="1" xfId="33" applyNumberFormat="1" applyFont="1" applyFill="1" applyBorder="1" applyAlignment="1" applyProtection="1">
      <alignment vertical="center" shrinkToFit="1"/>
      <protection/>
    </xf>
    <xf numFmtId="172" fontId="2" fillId="0" borderId="22" xfId="59" applyNumberFormat="1" applyFont="1" applyFill="1" applyBorder="1" applyAlignment="1">
      <alignment horizontal="center"/>
    </xf>
    <xf numFmtId="172" fontId="3" fillId="0" borderId="20" xfId="59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172" fontId="3" fillId="0" borderId="14" xfId="59" applyNumberFormat="1" applyFont="1" applyFill="1" applyBorder="1" applyAlignment="1">
      <alignment horizontal="center" vertical="center"/>
    </xf>
    <xf numFmtId="172" fontId="3" fillId="0" borderId="15" xfId="59" applyNumberFormat="1" applyFont="1" applyFill="1" applyBorder="1" applyAlignment="1">
      <alignment horizontal="center" vertical="center"/>
    </xf>
    <xf numFmtId="172" fontId="3" fillId="0" borderId="11" xfId="59" applyNumberFormat="1" applyFont="1" applyFill="1" applyBorder="1" applyAlignment="1">
      <alignment horizontal="center" vertical="center"/>
    </xf>
    <xf numFmtId="172" fontId="4" fillId="0" borderId="17" xfId="59" applyNumberFormat="1" applyFont="1" applyFill="1" applyBorder="1" applyAlignment="1">
      <alignment vertical="center"/>
    </xf>
    <xf numFmtId="172" fontId="4" fillId="0" borderId="17" xfId="59" applyNumberFormat="1" applyFont="1" applyFill="1" applyBorder="1" applyAlignment="1">
      <alignment horizontal="center" vertical="center"/>
    </xf>
    <xf numFmtId="171" fontId="4" fillId="0" borderId="22" xfId="59" applyFont="1" applyFill="1" applyBorder="1" applyAlignment="1">
      <alignment horizontal="center" vertical="center"/>
    </xf>
    <xf numFmtId="172" fontId="2" fillId="0" borderId="21" xfId="59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2" fontId="4" fillId="0" borderId="0" xfId="0" applyNumberFormat="1" applyFont="1" applyFill="1" applyAlignment="1">
      <alignment vertical="center"/>
    </xf>
    <xf numFmtId="172" fontId="3" fillId="0" borderId="14" xfId="59" applyNumberFormat="1" applyFont="1" applyFill="1" applyBorder="1" applyAlignment="1">
      <alignment vertical="center"/>
    </xf>
    <xf numFmtId="171" fontId="3" fillId="0" borderId="14" xfId="59" applyFont="1" applyFill="1" applyBorder="1" applyAlignment="1">
      <alignment horizontal="center" vertical="center"/>
    </xf>
    <xf numFmtId="171" fontId="3" fillId="0" borderId="15" xfId="59" applyFont="1" applyFill="1" applyBorder="1" applyAlignment="1">
      <alignment horizontal="center" vertical="center"/>
    </xf>
    <xf numFmtId="172" fontId="3" fillId="0" borderId="24" xfId="59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172" fontId="3" fillId="0" borderId="11" xfId="59" applyNumberFormat="1" applyFont="1" applyFill="1" applyBorder="1" applyAlignment="1">
      <alignment vertical="center"/>
    </xf>
    <xf numFmtId="171" fontId="3" fillId="0" borderId="11" xfId="59" applyFont="1" applyFill="1" applyBorder="1" applyAlignment="1">
      <alignment horizontal="center" vertical="center"/>
    </xf>
    <xf numFmtId="172" fontId="2" fillId="0" borderId="11" xfId="59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88" fontId="3" fillId="0" borderId="11" xfId="59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172" fontId="3" fillId="0" borderId="19" xfId="59" applyNumberFormat="1" applyFont="1" applyFill="1" applyBorder="1" applyAlignment="1">
      <alignment horizontal="center" vertical="center"/>
    </xf>
    <xf numFmtId="171" fontId="3" fillId="0" borderId="19" xfId="59" applyFont="1" applyFill="1" applyBorder="1" applyAlignment="1">
      <alignment horizontal="center" vertical="center"/>
    </xf>
    <xf numFmtId="172" fontId="2" fillId="0" borderId="30" xfId="59" applyNumberFormat="1" applyFont="1" applyFill="1" applyBorder="1" applyAlignment="1">
      <alignment horizontal="center"/>
    </xf>
    <xf numFmtId="175" fontId="3" fillId="34" borderId="0" xfId="59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Alignment="1">
      <alignment/>
    </xf>
    <xf numFmtId="181" fontId="2" fillId="0" borderId="11" xfId="59" applyNumberFormat="1" applyFont="1" applyFill="1" applyBorder="1" applyAlignment="1">
      <alignment horizontal="center" vertical="center"/>
    </xf>
    <xf numFmtId="181" fontId="2" fillId="0" borderId="16" xfId="59" applyNumberFormat="1" applyFont="1" applyFill="1" applyBorder="1" applyAlignment="1">
      <alignment horizontal="center" vertical="center"/>
    </xf>
    <xf numFmtId="181" fontId="2" fillId="0" borderId="11" xfId="59" applyNumberFormat="1" applyFont="1" applyFill="1" applyBorder="1" applyAlignment="1">
      <alignment horizontal="center"/>
    </xf>
    <xf numFmtId="181" fontId="50" fillId="0" borderId="16" xfId="59" applyNumberFormat="1" applyFont="1" applyFill="1" applyBorder="1" applyAlignment="1">
      <alignment horizontal="center"/>
    </xf>
    <xf numFmtId="181" fontId="2" fillId="0" borderId="16" xfId="59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175" fontId="2" fillId="0" borderId="11" xfId="59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175" fontId="3" fillId="0" borderId="11" xfId="59" applyNumberFormat="1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5" fontId="2" fillId="0" borderId="11" xfId="59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/>
    </xf>
    <xf numFmtId="175" fontId="3" fillId="0" borderId="31" xfId="59" applyNumberFormat="1" applyFont="1" applyFill="1" applyBorder="1" applyAlignment="1">
      <alignment horizontal="left" vertical="center"/>
    </xf>
    <xf numFmtId="175" fontId="3" fillId="0" borderId="32" xfId="59" applyNumberFormat="1" applyFont="1" applyFill="1" applyBorder="1" applyAlignment="1">
      <alignment horizontal="left" vertical="center"/>
    </xf>
    <xf numFmtId="175" fontId="3" fillId="0" borderId="21" xfId="59" applyNumberFormat="1" applyFont="1" applyFill="1" applyBorder="1" applyAlignment="1">
      <alignment horizontal="left" vertical="center"/>
    </xf>
    <xf numFmtId="175" fontId="3" fillId="0" borderId="11" xfId="59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72" fontId="3" fillId="0" borderId="28" xfId="59" applyNumberFormat="1" applyFont="1" applyFill="1" applyBorder="1" applyAlignment="1">
      <alignment horizontal="center" vertical="center" wrapText="1"/>
    </xf>
    <xf numFmtId="172" fontId="3" fillId="0" borderId="16" xfId="59" applyNumberFormat="1" applyFont="1" applyFill="1" applyBorder="1" applyAlignment="1">
      <alignment horizontal="center" vertical="center" wrapText="1"/>
    </xf>
    <xf numFmtId="172" fontId="3" fillId="0" borderId="43" xfId="59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8"/>
  <sheetViews>
    <sheetView tabSelected="1" view="pageBreakPreview" zoomScale="90" zoomScaleSheetLayoutView="90" zoomScalePageLayoutView="0" workbookViewId="0" topLeftCell="A1">
      <pane xSplit="7" ySplit="6" topLeftCell="H11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K121" sqref="K121"/>
    </sheetView>
  </sheetViews>
  <sheetFormatPr defaultColWidth="9.00390625" defaultRowHeight="12.75"/>
  <cols>
    <col min="1" max="1" width="12.25390625" style="7" customWidth="1"/>
    <col min="2" max="2" width="12.375" style="7" customWidth="1"/>
    <col min="3" max="3" width="9.125" style="7" customWidth="1"/>
    <col min="4" max="4" width="11.375" style="7" customWidth="1"/>
    <col min="5" max="5" width="8.75390625" style="7" customWidth="1"/>
    <col min="6" max="7" width="0.12890625" style="8" hidden="1" customWidth="1"/>
    <col min="8" max="8" width="19.125" style="3" customWidth="1"/>
    <col min="9" max="9" width="19.625" style="3" customWidth="1"/>
    <col min="10" max="10" width="21.75390625" style="3" customWidth="1"/>
    <col min="11" max="11" width="20.375" style="3" customWidth="1"/>
    <col min="12" max="12" width="21.75390625" style="3" customWidth="1"/>
    <col min="13" max="13" width="0.12890625" style="8" customWidth="1"/>
    <col min="14" max="14" width="18.125" style="8" customWidth="1"/>
    <col min="15" max="16384" width="9.125" style="8" customWidth="1"/>
  </cols>
  <sheetData>
    <row r="1" spans="1:12" ht="35.25" customHeight="1">
      <c r="A1" s="179" t="s">
        <v>172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3" ht="18.75" customHeight="1" hidden="1">
      <c r="A2" s="5"/>
      <c r="B2" s="3"/>
      <c r="C2" s="3"/>
      <c r="D2" s="3"/>
      <c r="E2" s="3"/>
      <c r="F2" s="6"/>
      <c r="G2" s="6"/>
      <c r="M2" s="6"/>
    </row>
    <row r="3" spans="12:13" ht="19.5" thickBot="1">
      <c r="L3" s="3" t="s">
        <v>14</v>
      </c>
      <c r="M3" s="42"/>
    </row>
    <row r="4" spans="1:13" ht="12.75" customHeight="1">
      <c r="A4" s="183" t="s">
        <v>137</v>
      </c>
      <c r="B4" s="184"/>
      <c r="C4" s="184"/>
      <c r="D4" s="184"/>
      <c r="E4" s="184"/>
      <c r="F4" s="185"/>
      <c r="G4" s="180" t="s">
        <v>147</v>
      </c>
      <c r="H4" s="180" t="s">
        <v>173</v>
      </c>
      <c r="I4" s="180" t="s">
        <v>174</v>
      </c>
      <c r="J4" s="180" t="s">
        <v>15</v>
      </c>
      <c r="K4" s="180"/>
      <c r="L4" s="192" t="s">
        <v>132</v>
      </c>
      <c r="M4" s="168" t="s">
        <v>13</v>
      </c>
    </row>
    <row r="5" spans="1:13" s="7" customFormat="1" ht="12.75" customHeight="1">
      <c r="A5" s="186"/>
      <c r="B5" s="187"/>
      <c r="C5" s="187"/>
      <c r="D5" s="187"/>
      <c r="E5" s="187"/>
      <c r="F5" s="188"/>
      <c r="G5" s="181"/>
      <c r="H5" s="181"/>
      <c r="I5" s="181"/>
      <c r="J5" s="181"/>
      <c r="K5" s="181"/>
      <c r="L5" s="193"/>
      <c r="M5" s="168"/>
    </row>
    <row r="6" spans="1:13" s="7" customFormat="1" ht="70.5" customHeight="1" thickBot="1">
      <c r="A6" s="189"/>
      <c r="B6" s="190"/>
      <c r="C6" s="190"/>
      <c r="D6" s="190"/>
      <c r="E6" s="190"/>
      <c r="F6" s="191"/>
      <c r="G6" s="182"/>
      <c r="H6" s="182"/>
      <c r="I6" s="182"/>
      <c r="J6" s="34" t="s">
        <v>175</v>
      </c>
      <c r="K6" s="88" t="s">
        <v>176</v>
      </c>
      <c r="L6" s="194"/>
      <c r="M6" s="168"/>
    </row>
    <row r="7" spans="1:14" s="7" customFormat="1" ht="37.5" customHeight="1" thickBot="1">
      <c r="A7" s="173" t="s">
        <v>0</v>
      </c>
      <c r="B7" s="174"/>
      <c r="C7" s="174"/>
      <c r="D7" s="174"/>
      <c r="E7" s="174"/>
      <c r="F7" s="174"/>
      <c r="G7" s="43"/>
      <c r="H7" s="27">
        <f>H8+H35</f>
        <v>3513578</v>
      </c>
      <c r="I7" s="27">
        <f>I8+I35</f>
        <v>3053412.9000000004</v>
      </c>
      <c r="J7" s="27">
        <f>J8+J35</f>
        <v>2174244.1</v>
      </c>
      <c r="K7" s="27">
        <f>K8+K35</f>
        <v>3075197.6</v>
      </c>
      <c r="L7" s="87">
        <f>L8+L35</f>
        <v>21784.70000000001</v>
      </c>
      <c r="M7" s="44"/>
      <c r="N7" s="45"/>
    </row>
    <row r="8" spans="1:13" ht="21.75" customHeight="1" thickBot="1">
      <c r="A8" s="177" t="s">
        <v>96</v>
      </c>
      <c r="B8" s="178"/>
      <c r="C8" s="178"/>
      <c r="D8" s="178"/>
      <c r="E8" s="178"/>
      <c r="F8" s="178"/>
      <c r="G8" s="46">
        <f>G9+G20</f>
        <v>435343.60000000003</v>
      </c>
      <c r="H8" s="28">
        <f>SUM(H9+H20)</f>
        <v>426152.19999999995</v>
      </c>
      <c r="I8" s="28">
        <f>SUM(I9+I20)</f>
        <v>400280.2</v>
      </c>
      <c r="J8" s="28">
        <f>SUM(J9+J20)</f>
        <v>318035.7</v>
      </c>
      <c r="K8" s="28">
        <f>SUM(K9+K20)</f>
        <v>416441.9</v>
      </c>
      <c r="L8" s="47">
        <f>K8-I8</f>
        <v>16161.700000000012</v>
      </c>
      <c r="M8" s="48">
        <f>L8-I8</f>
        <v>-384118.5</v>
      </c>
    </row>
    <row r="9" spans="1:13" s="49" customFormat="1" ht="21.75" customHeight="1" thickBot="1">
      <c r="A9" s="175" t="s">
        <v>1</v>
      </c>
      <c r="B9" s="176"/>
      <c r="C9" s="176"/>
      <c r="D9" s="176"/>
      <c r="E9" s="176"/>
      <c r="F9" s="176"/>
      <c r="G9" s="29">
        <f>SUM(G10:G19)</f>
        <v>186804.90000000002</v>
      </c>
      <c r="H9" s="29">
        <f>SUM(H10:H19)</f>
        <v>352618.69999999995</v>
      </c>
      <c r="I9" s="29">
        <f>SUM(I10:I19)</f>
        <v>309983.9</v>
      </c>
      <c r="J9" s="29">
        <f>SUM(J10:J19)</f>
        <v>222025.7</v>
      </c>
      <c r="K9" s="29">
        <f>SUM(K10:K19)</f>
        <v>311437.80000000005</v>
      </c>
      <c r="L9" s="114">
        <f>K9-I9</f>
        <v>1453.9000000000233</v>
      </c>
      <c r="M9" s="48">
        <f>L8:L9-I9</f>
        <v>-308530</v>
      </c>
    </row>
    <row r="10" spans="1:14" ht="25.5" customHeight="1">
      <c r="A10" s="169" t="s">
        <v>2</v>
      </c>
      <c r="B10" s="170"/>
      <c r="C10" s="170"/>
      <c r="D10" s="170"/>
      <c r="E10" s="170"/>
      <c r="F10" s="170"/>
      <c r="G10" s="30">
        <v>139351</v>
      </c>
      <c r="H10" s="30">
        <v>190630.1</v>
      </c>
      <c r="I10" s="30">
        <v>179717.5</v>
      </c>
      <c r="J10" s="30">
        <v>136993.9</v>
      </c>
      <c r="K10" s="30">
        <v>179717.5</v>
      </c>
      <c r="L10" s="50">
        <f>K10-I10</f>
        <v>0</v>
      </c>
      <c r="M10" s="51">
        <f aca="true" t="shared" si="0" ref="M10:M39">L10-I10</f>
        <v>-179717.5</v>
      </c>
      <c r="N10" s="74"/>
    </row>
    <row r="11" spans="1:13" ht="72.75" customHeight="1">
      <c r="A11" s="138" t="s">
        <v>128</v>
      </c>
      <c r="B11" s="163"/>
      <c r="C11" s="163"/>
      <c r="D11" s="163"/>
      <c r="E11" s="163"/>
      <c r="F11" s="52"/>
      <c r="G11" s="31"/>
      <c r="H11" s="31">
        <v>10254.4</v>
      </c>
      <c r="I11" s="31">
        <v>9197.2</v>
      </c>
      <c r="J11" s="31">
        <v>7744.9</v>
      </c>
      <c r="K11" s="31">
        <v>10600.4</v>
      </c>
      <c r="L11" s="50">
        <f aca="true" t="shared" si="1" ref="L11:L19">K11-I11</f>
        <v>1403.199999999999</v>
      </c>
      <c r="M11" s="51"/>
    </row>
    <row r="12" spans="1:13" ht="35.25" customHeight="1">
      <c r="A12" s="124" t="s">
        <v>168</v>
      </c>
      <c r="B12" s="125"/>
      <c r="C12" s="125"/>
      <c r="D12" s="125"/>
      <c r="E12" s="125"/>
      <c r="F12" s="125"/>
      <c r="G12" s="31"/>
      <c r="H12" s="31">
        <v>33191.1</v>
      </c>
      <c r="I12" s="31">
        <v>31715.8</v>
      </c>
      <c r="J12" s="31">
        <v>29171.9</v>
      </c>
      <c r="K12" s="31">
        <v>31714.2</v>
      </c>
      <c r="L12" s="50">
        <f t="shared" si="1"/>
        <v>-1.5999999999985448</v>
      </c>
      <c r="M12" s="51"/>
    </row>
    <row r="13" spans="1:13" ht="25.5" customHeight="1">
      <c r="A13" s="124" t="s">
        <v>149</v>
      </c>
      <c r="B13" s="125"/>
      <c r="C13" s="125"/>
      <c r="D13" s="125"/>
      <c r="E13" s="125"/>
      <c r="F13" s="125"/>
      <c r="G13" s="31">
        <v>39815.7</v>
      </c>
      <c r="H13" s="31">
        <v>108.2</v>
      </c>
      <c r="I13" s="31">
        <v>0</v>
      </c>
      <c r="J13" s="31">
        <v>-193.8</v>
      </c>
      <c r="K13" s="31">
        <v>-202.2</v>
      </c>
      <c r="L13" s="50">
        <f t="shared" si="1"/>
        <v>-202.2</v>
      </c>
      <c r="M13" s="51">
        <f t="shared" si="0"/>
        <v>-202.2</v>
      </c>
    </row>
    <row r="14" spans="1:13" ht="25.5" customHeight="1">
      <c r="A14" s="200" t="s">
        <v>150</v>
      </c>
      <c r="B14" s="166"/>
      <c r="C14" s="166"/>
      <c r="D14" s="166"/>
      <c r="E14" s="167"/>
      <c r="F14" s="21"/>
      <c r="G14" s="31"/>
      <c r="H14" s="31">
        <v>63</v>
      </c>
      <c r="I14" s="31">
        <v>63</v>
      </c>
      <c r="J14" s="31">
        <v>296.6</v>
      </c>
      <c r="K14" s="31">
        <v>296.6</v>
      </c>
      <c r="L14" s="50">
        <f t="shared" si="1"/>
        <v>233.60000000000002</v>
      </c>
      <c r="M14" s="51"/>
    </row>
    <row r="15" spans="1:13" ht="25.5" customHeight="1">
      <c r="A15" s="200" t="s">
        <v>151</v>
      </c>
      <c r="B15" s="166"/>
      <c r="C15" s="166"/>
      <c r="D15" s="166"/>
      <c r="E15" s="167"/>
      <c r="F15" s="21"/>
      <c r="G15" s="31"/>
      <c r="H15" s="31">
        <v>12541.6</v>
      </c>
      <c r="I15" s="31">
        <v>12500</v>
      </c>
      <c r="J15" s="31">
        <v>4023.6</v>
      </c>
      <c r="K15" s="31">
        <v>12500</v>
      </c>
      <c r="L15" s="50">
        <f t="shared" si="1"/>
        <v>0</v>
      </c>
      <c r="M15" s="51"/>
    </row>
    <row r="16" spans="1:13" ht="25.5" customHeight="1">
      <c r="A16" s="124" t="s">
        <v>134</v>
      </c>
      <c r="B16" s="125"/>
      <c r="C16" s="125"/>
      <c r="D16" s="125"/>
      <c r="E16" s="125"/>
      <c r="F16" s="125"/>
      <c r="G16" s="31">
        <v>1778.2</v>
      </c>
      <c r="H16" s="31">
        <v>14947.5</v>
      </c>
      <c r="I16" s="31">
        <v>11900</v>
      </c>
      <c r="J16" s="31">
        <v>3760.2</v>
      </c>
      <c r="K16" s="31">
        <v>11900</v>
      </c>
      <c r="L16" s="50">
        <f t="shared" si="1"/>
        <v>0</v>
      </c>
      <c r="M16" s="51">
        <f t="shared" si="0"/>
        <v>-11900</v>
      </c>
    </row>
    <row r="17" spans="1:13" ht="25.5" customHeight="1">
      <c r="A17" s="200" t="s">
        <v>135</v>
      </c>
      <c r="B17" s="166"/>
      <c r="C17" s="166"/>
      <c r="D17" s="166"/>
      <c r="E17" s="167"/>
      <c r="F17" s="21"/>
      <c r="G17" s="31"/>
      <c r="H17" s="31">
        <v>80370.1</v>
      </c>
      <c r="I17" s="31">
        <f>36355.4+17000</f>
        <v>53355.4</v>
      </c>
      <c r="J17" s="31">
        <f>28540.2+3454.4</f>
        <v>31994.600000000002</v>
      </c>
      <c r="K17" s="31">
        <v>53355.4</v>
      </c>
      <c r="L17" s="50">
        <f t="shared" si="1"/>
        <v>0</v>
      </c>
      <c r="M17" s="51"/>
    </row>
    <row r="18" spans="1:13" ht="25.5" customHeight="1">
      <c r="A18" s="124" t="s">
        <v>3</v>
      </c>
      <c r="B18" s="125"/>
      <c r="C18" s="125"/>
      <c r="D18" s="125"/>
      <c r="E18" s="125"/>
      <c r="F18" s="125"/>
      <c r="G18" s="31">
        <v>5860</v>
      </c>
      <c r="H18" s="31">
        <v>10536.1</v>
      </c>
      <c r="I18" s="31">
        <v>11535</v>
      </c>
      <c r="J18" s="31">
        <v>8232.8</v>
      </c>
      <c r="K18" s="31">
        <v>11555</v>
      </c>
      <c r="L18" s="50">
        <f t="shared" si="1"/>
        <v>20</v>
      </c>
      <c r="M18" s="51">
        <f t="shared" si="0"/>
        <v>-11515</v>
      </c>
    </row>
    <row r="19" spans="1:13" ht="57.75" customHeight="1" thickBot="1">
      <c r="A19" s="171" t="s">
        <v>4</v>
      </c>
      <c r="B19" s="172"/>
      <c r="C19" s="172"/>
      <c r="D19" s="172"/>
      <c r="E19" s="172"/>
      <c r="F19" s="172"/>
      <c r="G19" s="32"/>
      <c r="H19" s="32">
        <v>-23.4</v>
      </c>
      <c r="I19" s="32">
        <v>0</v>
      </c>
      <c r="J19" s="32">
        <v>1</v>
      </c>
      <c r="K19" s="32">
        <v>0.9</v>
      </c>
      <c r="L19" s="50">
        <f t="shared" si="1"/>
        <v>0.9</v>
      </c>
      <c r="M19" s="51">
        <f t="shared" si="0"/>
        <v>0.9</v>
      </c>
    </row>
    <row r="20" spans="1:13" s="49" customFormat="1" ht="21.75" customHeight="1" thickBot="1">
      <c r="A20" s="177" t="s">
        <v>5</v>
      </c>
      <c r="B20" s="178"/>
      <c r="C20" s="178"/>
      <c r="D20" s="178"/>
      <c r="E20" s="178"/>
      <c r="F20" s="178"/>
      <c r="G20" s="28">
        <f aca="true" t="shared" si="2" ref="G20:L20">SUM(G21:G34)</f>
        <v>248538.7</v>
      </c>
      <c r="H20" s="28">
        <f t="shared" si="2"/>
        <v>73533.5</v>
      </c>
      <c r="I20" s="28">
        <f t="shared" si="2"/>
        <v>90296.3</v>
      </c>
      <c r="J20" s="28">
        <f t="shared" si="2"/>
        <v>96010</v>
      </c>
      <c r="K20" s="28">
        <f t="shared" si="2"/>
        <v>105004.09999999999</v>
      </c>
      <c r="L20" s="47">
        <f t="shared" si="2"/>
        <v>14707.8</v>
      </c>
      <c r="M20" s="53">
        <f t="shared" si="0"/>
        <v>-75588.5</v>
      </c>
    </row>
    <row r="21" spans="1:13" s="7" customFormat="1" ht="21" customHeight="1">
      <c r="A21" s="169" t="s">
        <v>6</v>
      </c>
      <c r="B21" s="170"/>
      <c r="C21" s="170"/>
      <c r="D21" s="170"/>
      <c r="E21" s="170"/>
      <c r="F21" s="170"/>
      <c r="G21" s="91">
        <v>20400</v>
      </c>
      <c r="H21" s="91">
        <v>24363.5</v>
      </c>
      <c r="I21" s="91">
        <v>15000</v>
      </c>
      <c r="J21" s="91">
        <v>12846</v>
      </c>
      <c r="K21" s="91">
        <v>15000</v>
      </c>
      <c r="L21" s="92">
        <f>K21-I21</f>
        <v>0</v>
      </c>
      <c r="M21" s="44">
        <f t="shared" si="0"/>
        <v>-15000</v>
      </c>
    </row>
    <row r="22" spans="1:13" s="7" customFormat="1" ht="21" customHeight="1">
      <c r="A22" s="124" t="s">
        <v>7</v>
      </c>
      <c r="B22" s="125"/>
      <c r="C22" s="125"/>
      <c r="D22" s="125"/>
      <c r="E22" s="125"/>
      <c r="F22" s="125"/>
      <c r="G22" s="93">
        <v>16032.7</v>
      </c>
      <c r="H22" s="93">
        <v>978</v>
      </c>
      <c r="I22" s="93">
        <v>987.2</v>
      </c>
      <c r="J22" s="93">
        <v>782.8</v>
      </c>
      <c r="K22" s="93">
        <v>987.2</v>
      </c>
      <c r="L22" s="92">
        <f aca="true" t="shared" si="3" ref="L22:L34">K22-I22</f>
        <v>0</v>
      </c>
      <c r="M22" s="44">
        <f t="shared" si="0"/>
        <v>-987.2</v>
      </c>
    </row>
    <row r="23" spans="1:13" s="7" customFormat="1" ht="21" customHeight="1">
      <c r="A23" s="200" t="s">
        <v>165</v>
      </c>
      <c r="B23" s="166"/>
      <c r="C23" s="166"/>
      <c r="D23" s="166"/>
      <c r="E23" s="167"/>
      <c r="F23" s="21"/>
      <c r="G23" s="93"/>
      <c r="H23" s="93">
        <v>58.5</v>
      </c>
      <c r="I23" s="93">
        <v>29.3</v>
      </c>
      <c r="J23" s="93">
        <v>27.7</v>
      </c>
      <c r="K23" s="93">
        <v>27.7</v>
      </c>
      <c r="L23" s="92">
        <f t="shared" si="3"/>
        <v>-1.6000000000000014</v>
      </c>
      <c r="M23" s="44">
        <f t="shared" si="0"/>
        <v>-30.900000000000002</v>
      </c>
    </row>
    <row r="24" spans="1:13" s="7" customFormat="1" ht="48.75" customHeight="1">
      <c r="A24" s="138" t="s">
        <v>170</v>
      </c>
      <c r="B24" s="125"/>
      <c r="C24" s="125"/>
      <c r="D24" s="125"/>
      <c r="E24" s="125"/>
      <c r="F24" s="125"/>
      <c r="G24" s="93">
        <v>4842.8</v>
      </c>
      <c r="H24" s="93">
        <v>5843.5</v>
      </c>
      <c r="I24" s="93">
        <v>4966</v>
      </c>
      <c r="J24" s="93">
        <v>4069.5</v>
      </c>
      <c r="K24" s="93">
        <v>4069.5</v>
      </c>
      <c r="L24" s="92">
        <f t="shared" si="3"/>
        <v>-896.5</v>
      </c>
      <c r="M24" s="44">
        <f t="shared" si="0"/>
        <v>-5862.5</v>
      </c>
    </row>
    <row r="25" spans="1:13" s="7" customFormat="1" ht="59.25" customHeight="1">
      <c r="A25" s="138" t="s">
        <v>169</v>
      </c>
      <c r="B25" s="125"/>
      <c r="C25" s="125"/>
      <c r="D25" s="125"/>
      <c r="E25" s="125"/>
      <c r="F25" s="125"/>
      <c r="G25" s="93">
        <v>1500</v>
      </c>
      <c r="H25" s="93">
        <v>6172.7</v>
      </c>
      <c r="I25" s="93">
        <v>5308</v>
      </c>
      <c r="J25" s="93">
        <v>4173.9</v>
      </c>
      <c r="K25" s="93">
        <v>5308</v>
      </c>
      <c r="L25" s="92">
        <f t="shared" si="3"/>
        <v>0</v>
      </c>
      <c r="M25" s="44">
        <f t="shared" si="0"/>
        <v>-5308</v>
      </c>
    </row>
    <row r="26" spans="1:13" s="7" customFormat="1" ht="50.25" customHeight="1">
      <c r="A26" s="138" t="s">
        <v>8</v>
      </c>
      <c r="B26" s="163"/>
      <c r="C26" s="163"/>
      <c r="D26" s="163"/>
      <c r="E26" s="163"/>
      <c r="F26" s="163"/>
      <c r="G26" s="93">
        <v>780</v>
      </c>
      <c r="H26" s="93">
        <v>485.3</v>
      </c>
      <c r="I26" s="93">
        <v>231.8</v>
      </c>
      <c r="J26" s="93">
        <v>183.3</v>
      </c>
      <c r="K26" s="93">
        <v>231.8</v>
      </c>
      <c r="L26" s="92">
        <f t="shared" si="3"/>
        <v>0</v>
      </c>
      <c r="M26" s="44">
        <f t="shared" si="0"/>
        <v>-231.8</v>
      </c>
    </row>
    <row r="27" spans="1:13" s="7" customFormat="1" ht="72" customHeight="1">
      <c r="A27" s="138" t="s">
        <v>119</v>
      </c>
      <c r="B27" s="125"/>
      <c r="C27" s="125"/>
      <c r="D27" s="125"/>
      <c r="E27" s="125"/>
      <c r="F27" s="125"/>
      <c r="G27" s="93">
        <v>48249.2</v>
      </c>
      <c r="H27" s="93">
        <f>3053.9+3895.3</f>
        <v>6949.200000000001</v>
      </c>
      <c r="I27" s="93">
        <v>21746.2</v>
      </c>
      <c r="J27" s="93">
        <v>20645.5</v>
      </c>
      <c r="K27" s="93">
        <v>21869.3</v>
      </c>
      <c r="L27" s="92">
        <f t="shared" si="3"/>
        <v>123.09999999999854</v>
      </c>
      <c r="M27" s="44">
        <f t="shared" si="0"/>
        <v>-21623.100000000002</v>
      </c>
    </row>
    <row r="28" spans="1:13" s="7" customFormat="1" ht="18.75" customHeight="1" hidden="1">
      <c r="A28" s="138" t="s">
        <v>133</v>
      </c>
      <c r="B28" s="163"/>
      <c r="C28" s="163"/>
      <c r="D28" s="163"/>
      <c r="E28" s="163"/>
      <c r="F28" s="21"/>
      <c r="G28" s="93"/>
      <c r="H28" s="93"/>
      <c r="I28" s="93"/>
      <c r="J28" s="93"/>
      <c r="K28" s="93"/>
      <c r="L28" s="92">
        <f t="shared" si="3"/>
        <v>0</v>
      </c>
      <c r="M28" s="44">
        <f t="shared" si="0"/>
        <v>0</v>
      </c>
    </row>
    <row r="29" spans="1:13" s="7" customFormat="1" ht="18.75" customHeight="1" hidden="1">
      <c r="A29" s="124" t="s">
        <v>12</v>
      </c>
      <c r="B29" s="125"/>
      <c r="C29" s="125"/>
      <c r="D29" s="125"/>
      <c r="E29" s="125"/>
      <c r="F29" s="125"/>
      <c r="G29" s="93">
        <v>200</v>
      </c>
      <c r="H29" s="93"/>
      <c r="I29" s="93"/>
      <c r="J29" s="93"/>
      <c r="K29" s="93"/>
      <c r="L29" s="92">
        <f t="shared" si="3"/>
        <v>0</v>
      </c>
      <c r="M29" s="44">
        <f>L29-I29</f>
        <v>0</v>
      </c>
    </row>
    <row r="30" spans="1:13" s="7" customFormat="1" ht="38.25" customHeight="1">
      <c r="A30" s="138" t="s">
        <v>171</v>
      </c>
      <c r="B30" s="125"/>
      <c r="C30" s="125"/>
      <c r="D30" s="125"/>
      <c r="E30" s="125"/>
      <c r="F30" s="125"/>
      <c r="G30" s="93">
        <v>151200</v>
      </c>
      <c r="H30" s="93">
        <v>7575</v>
      </c>
      <c r="I30" s="93">
        <v>18286.9</v>
      </c>
      <c r="J30" s="93">
        <v>19112.9</v>
      </c>
      <c r="K30" s="93">
        <v>19282.6</v>
      </c>
      <c r="L30" s="92">
        <f t="shared" si="3"/>
        <v>995.6999999999971</v>
      </c>
      <c r="M30" s="44">
        <f t="shared" si="0"/>
        <v>-17291.200000000004</v>
      </c>
    </row>
    <row r="31" spans="1:13" s="7" customFormat="1" ht="34.5" customHeight="1">
      <c r="A31" s="138" t="s">
        <v>136</v>
      </c>
      <c r="B31" s="163"/>
      <c r="C31" s="163"/>
      <c r="D31" s="163"/>
      <c r="E31" s="163"/>
      <c r="F31" s="163"/>
      <c r="G31" s="93">
        <v>2400</v>
      </c>
      <c r="H31" s="93">
        <v>11653.4</v>
      </c>
      <c r="I31" s="93">
        <v>5934.3</v>
      </c>
      <c r="J31" s="93">
        <v>16540.2</v>
      </c>
      <c r="K31" s="93">
        <v>19632.9</v>
      </c>
      <c r="L31" s="92">
        <f t="shared" si="3"/>
        <v>13698.600000000002</v>
      </c>
      <c r="M31" s="44">
        <f t="shared" si="0"/>
        <v>7764.300000000002</v>
      </c>
    </row>
    <row r="32" spans="1:13" s="7" customFormat="1" ht="18.75" customHeight="1" hidden="1">
      <c r="A32" s="138" t="s">
        <v>127</v>
      </c>
      <c r="B32" s="163"/>
      <c r="C32" s="163"/>
      <c r="D32" s="163"/>
      <c r="E32" s="163"/>
      <c r="F32" s="89"/>
      <c r="G32" s="93"/>
      <c r="H32" s="93"/>
      <c r="I32" s="93"/>
      <c r="J32" s="93"/>
      <c r="K32" s="93"/>
      <c r="L32" s="92">
        <f t="shared" si="3"/>
        <v>0</v>
      </c>
      <c r="M32" s="44">
        <f t="shared" si="0"/>
        <v>0</v>
      </c>
    </row>
    <row r="33" spans="1:13" s="7" customFormat="1" ht="36" customHeight="1">
      <c r="A33" s="138" t="s">
        <v>129</v>
      </c>
      <c r="B33" s="125"/>
      <c r="C33" s="125"/>
      <c r="D33" s="125"/>
      <c r="E33" s="125"/>
      <c r="F33" s="125"/>
      <c r="G33" s="93">
        <v>2884</v>
      </c>
      <c r="H33" s="93">
        <v>1668.1</v>
      </c>
      <c r="I33" s="93">
        <v>3801.8</v>
      </c>
      <c r="J33" s="93">
        <v>4621.5</v>
      </c>
      <c r="K33" s="93">
        <v>4623.4</v>
      </c>
      <c r="L33" s="92">
        <f t="shared" si="3"/>
        <v>821.5999999999995</v>
      </c>
      <c r="M33" s="44">
        <f t="shared" si="0"/>
        <v>-2980.2000000000007</v>
      </c>
    </row>
    <row r="34" spans="1:13" s="7" customFormat="1" ht="34.5" customHeight="1" thickBot="1">
      <c r="A34" s="124" t="s">
        <v>152</v>
      </c>
      <c r="B34" s="125"/>
      <c r="C34" s="125"/>
      <c r="D34" s="125"/>
      <c r="E34" s="125"/>
      <c r="F34" s="125"/>
      <c r="G34" s="93">
        <v>50</v>
      </c>
      <c r="H34" s="93">
        <f>7786.3</f>
        <v>7786.3</v>
      </c>
      <c r="I34" s="93">
        <v>14004.8</v>
      </c>
      <c r="J34" s="93">
        <v>13006.7</v>
      </c>
      <c r="K34" s="93">
        <v>13971.7</v>
      </c>
      <c r="L34" s="92">
        <f t="shared" si="3"/>
        <v>-33.099999999998545</v>
      </c>
      <c r="M34" s="44">
        <f t="shared" si="0"/>
        <v>-14037.899999999998</v>
      </c>
    </row>
    <row r="35" spans="1:15" s="98" customFormat="1" ht="25.5" customHeight="1" thickBot="1">
      <c r="A35" s="197" t="s">
        <v>138</v>
      </c>
      <c r="B35" s="198"/>
      <c r="C35" s="198"/>
      <c r="D35" s="198"/>
      <c r="E35" s="198"/>
      <c r="F35" s="199"/>
      <c r="G35" s="94">
        <v>392055.2</v>
      </c>
      <c r="H35" s="95">
        <f>SUM(H36:H40)</f>
        <v>3087425.8</v>
      </c>
      <c r="I35" s="95">
        <f>SUM(I36:I40)</f>
        <v>2653132.7</v>
      </c>
      <c r="J35" s="95">
        <f>SUM(J36:J40)</f>
        <v>1856208.4</v>
      </c>
      <c r="K35" s="95">
        <f>SUM(K36:K40)</f>
        <v>2658755.7</v>
      </c>
      <c r="L35" s="96">
        <f aca="true" t="shared" si="4" ref="L35:L40">K35-I35</f>
        <v>5623</v>
      </c>
      <c r="M35" s="97">
        <f t="shared" si="0"/>
        <v>-2647509.7</v>
      </c>
      <c r="O35" s="99"/>
    </row>
    <row r="36" spans="1:15" s="104" customFormat="1" ht="27.75" customHeight="1">
      <c r="A36" s="203" t="s">
        <v>157</v>
      </c>
      <c r="B36" s="204"/>
      <c r="C36" s="204"/>
      <c r="D36" s="204"/>
      <c r="E36" s="204"/>
      <c r="F36" s="90"/>
      <c r="G36" s="100"/>
      <c r="H36" s="91">
        <v>473098.3</v>
      </c>
      <c r="I36" s="91">
        <v>508359</v>
      </c>
      <c r="J36" s="101">
        <v>383934.3</v>
      </c>
      <c r="K36" s="91">
        <v>508359</v>
      </c>
      <c r="L36" s="102">
        <f t="shared" si="4"/>
        <v>0</v>
      </c>
      <c r="M36" s="103">
        <f t="shared" si="0"/>
        <v>-508359</v>
      </c>
      <c r="O36" s="105"/>
    </row>
    <row r="37" spans="1:15" s="104" customFormat="1" ht="30.75" customHeight="1">
      <c r="A37" s="138" t="s">
        <v>158</v>
      </c>
      <c r="B37" s="163"/>
      <c r="C37" s="163"/>
      <c r="D37" s="163"/>
      <c r="E37" s="163"/>
      <c r="F37" s="21"/>
      <c r="G37" s="106"/>
      <c r="H37" s="93">
        <v>1985905.9</v>
      </c>
      <c r="I37" s="93">
        <v>1367888.7</v>
      </c>
      <c r="J37" s="107">
        <v>942759.4</v>
      </c>
      <c r="K37" s="93">
        <v>1367888.7</v>
      </c>
      <c r="L37" s="102">
        <f t="shared" si="4"/>
        <v>0</v>
      </c>
      <c r="M37" s="103">
        <f t="shared" si="0"/>
        <v>-1367888.7</v>
      </c>
      <c r="O37" s="105"/>
    </row>
    <row r="38" spans="1:13" s="104" customFormat="1" ht="24.75" customHeight="1">
      <c r="A38" s="138" t="s">
        <v>159</v>
      </c>
      <c r="B38" s="163"/>
      <c r="C38" s="163"/>
      <c r="D38" s="163"/>
      <c r="E38" s="163"/>
      <c r="F38" s="163"/>
      <c r="G38" s="108"/>
      <c r="H38" s="93">
        <v>520683.2</v>
      </c>
      <c r="I38" s="93">
        <v>564952.5</v>
      </c>
      <c r="J38" s="107">
        <v>423298.7</v>
      </c>
      <c r="K38" s="93">
        <v>564952.5</v>
      </c>
      <c r="L38" s="102">
        <f t="shared" si="4"/>
        <v>0</v>
      </c>
      <c r="M38" s="109">
        <f t="shared" si="0"/>
        <v>-564952.5</v>
      </c>
    </row>
    <row r="39" spans="1:13" s="104" customFormat="1" ht="51" customHeight="1">
      <c r="A39" s="138" t="s">
        <v>160</v>
      </c>
      <c r="B39" s="163"/>
      <c r="C39" s="163"/>
      <c r="D39" s="163"/>
      <c r="E39" s="163"/>
      <c r="F39" s="89"/>
      <c r="G39" s="108"/>
      <c r="H39" s="93">
        <v>111878.3</v>
      </c>
      <c r="I39" s="110">
        <f>229235.8+936.8</f>
        <v>230172.59999999998</v>
      </c>
      <c r="J39" s="107">
        <v>124495.90000000001</v>
      </c>
      <c r="K39" s="110">
        <v>235835.4</v>
      </c>
      <c r="L39" s="102">
        <f t="shared" si="4"/>
        <v>5662.8000000000175</v>
      </c>
      <c r="M39" s="111">
        <f t="shared" si="0"/>
        <v>-224509.79999999996</v>
      </c>
    </row>
    <row r="40" spans="1:13" s="7" customFormat="1" ht="46.5" customHeight="1" thickBot="1">
      <c r="A40" s="171" t="s">
        <v>16</v>
      </c>
      <c r="B40" s="205"/>
      <c r="C40" s="205"/>
      <c r="D40" s="205"/>
      <c r="E40" s="205"/>
      <c r="F40" s="205"/>
      <c r="G40" s="112">
        <v>50</v>
      </c>
      <c r="H40" s="112">
        <v>-4139.9</v>
      </c>
      <c r="I40" s="112">
        <v>-18240.1</v>
      </c>
      <c r="J40" s="113">
        <v>-18279.9</v>
      </c>
      <c r="K40" s="112">
        <v>-18279.9</v>
      </c>
      <c r="L40" s="102">
        <f t="shared" si="4"/>
        <v>-39.80000000000291</v>
      </c>
      <c r="M40" s="44">
        <f>L40-I40</f>
        <v>18200.299999999996</v>
      </c>
    </row>
    <row r="41" spans="1:13" s="49" customFormat="1" ht="39" customHeight="1" thickBot="1">
      <c r="A41" s="195" t="s">
        <v>9</v>
      </c>
      <c r="B41" s="196"/>
      <c r="C41" s="196"/>
      <c r="D41" s="196"/>
      <c r="E41" s="196"/>
      <c r="F41" s="54"/>
      <c r="G41" s="55">
        <f>G9+G20+G35+G38</f>
        <v>827398.8</v>
      </c>
      <c r="H41" s="27">
        <f aca="true" t="shared" si="5" ref="H41:M41">H35+H8</f>
        <v>3513578</v>
      </c>
      <c r="I41" s="27">
        <f t="shared" si="5"/>
        <v>3053412.9000000004</v>
      </c>
      <c r="J41" s="27">
        <f t="shared" si="5"/>
        <v>2174244.1</v>
      </c>
      <c r="K41" s="27">
        <f t="shared" si="5"/>
        <v>3075197.6</v>
      </c>
      <c r="L41" s="87">
        <f t="shared" si="5"/>
        <v>21784.70000000001</v>
      </c>
      <c r="M41" s="56">
        <f t="shared" si="5"/>
        <v>-3031628.2</v>
      </c>
    </row>
    <row r="42" spans="1:12" ht="19.5" customHeight="1" hidden="1">
      <c r="A42" s="9" t="s">
        <v>10</v>
      </c>
      <c r="B42" s="10"/>
      <c r="C42" s="10"/>
      <c r="D42" s="10"/>
      <c r="E42" s="10"/>
      <c r="F42" s="11"/>
      <c r="G42" s="12"/>
      <c r="H42" s="33"/>
      <c r="I42" s="33"/>
      <c r="J42" s="33"/>
      <c r="K42" s="33"/>
      <c r="L42" s="25">
        <f>K42-I42</f>
        <v>0</v>
      </c>
    </row>
    <row r="43" spans="1:12" ht="19.5" customHeight="1" hidden="1">
      <c r="A43" s="13"/>
      <c r="B43" s="14"/>
      <c r="C43" s="14"/>
      <c r="D43" s="14"/>
      <c r="E43" s="14"/>
      <c r="F43" s="15"/>
      <c r="G43" s="16" t="s">
        <v>11</v>
      </c>
      <c r="H43" s="16"/>
      <c r="I43" s="16"/>
      <c r="J43" s="35"/>
      <c r="K43" s="35"/>
      <c r="L43" s="26">
        <f>K43-I43</f>
        <v>0</v>
      </c>
    </row>
    <row r="44" spans="1:12" ht="19.5" hidden="1">
      <c r="A44" s="75"/>
      <c r="B44" s="76"/>
      <c r="C44" s="76"/>
      <c r="D44" s="76"/>
      <c r="E44" s="76"/>
      <c r="F44" s="77"/>
      <c r="G44" s="78"/>
      <c r="H44" s="32"/>
      <c r="I44" s="32"/>
      <c r="J44" s="32"/>
      <c r="K44" s="32"/>
      <c r="L44" s="79">
        <f>K44-I44</f>
        <v>0</v>
      </c>
    </row>
    <row r="45" spans="1:12" ht="33.75" customHeight="1">
      <c r="A45" s="201" t="s">
        <v>10</v>
      </c>
      <c r="B45" s="202"/>
      <c r="C45" s="202"/>
      <c r="D45" s="202"/>
      <c r="E45" s="202"/>
      <c r="F45" s="202"/>
      <c r="G45" s="80"/>
      <c r="H45" s="81">
        <f>H46+H55+H59+H64+H69+H73+H79+H90+H96+H100+H102</f>
        <v>3488426</v>
      </c>
      <c r="I45" s="81">
        <f>I46+I55+I59+I64+I69+I73+I79+I90+I96+I100+I102</f>
        <v>3083695.8</v>
      </c>
      <c r="J45" s="81">
        <f>J46+J55+J59+J64+J69+J73+J79+J90+J96+J100+J102</f>
        <v>2094436.4000000001</v>
      </c>
      <c r="K45" s="81">
        <f>K46+K55+K59+K64+K69+K73+K79+K90+K96+K100+K102</f>
        <v>3093980.4999999995</v>
      </c>
      <c r="L45" s="82">
        <f>L46+L55+L59+L64+L69+L73+L79+L90+L96+L100+L102</f>
        <v>10284.70000000004</v>
      </c>
    </row>
    <row r="46" spans="1:12" ht="41.25" customHeight="1">
      <c r="A46" s="4" t="s">
        <v>17</v>
      </c>
      <c r="B46" s="129" t="s">
        <v>18</v>
      </c>
      <c r="C46" s="130"/>
      <c r="D46" s="130"/>
      <c r="E46" s="131"/>
      <c r="F46" s="18"/>
      <c r="G46" s="17"/>
      <c r="H46" s="65">
        <f>SUM(H47:H54)</f>
        <v>137339.3</v>
      </c>
      <c r="I46" s="65">
        <f>SUM(I47:I54)</f>
        <v>169666.40000000002</v>
      </c>
      <c r="J46" s="65">
        <f>SUM(J47:J54)</f>
        <v>104118.4</v>
      </c>
      <c r="K46" s="65">
        <f>SUM(K47:K54)</f>
        <v>153878.1</v>
      </c>
      <c r="L46" s="66">
        <f>L47+L48+L49+L50+L51+L53+L54+L52</f>
        <v>-15788.300000000001</v>
      </c>
    </row>
    <row r="47" spans="1:12" ht="69.75" customHeight="1">
      <c r="A47" s="19" t="s">
        <v>19</v>
      </c>
      <c r="B47" s="155" t="s">
        <v>148</v>
      </c>
      <c r="C47" s="155"/>
      <c r="D47" s="155"/>
      <c r="E47" s="155"/>
      <c r="F47" s="18"/>
      <c r="G47" s="17"/>
      <c r="H47" s="67">
        <v>1835</v>
      </c>
      <c r="I47" s="83">
        <v>1927</v>
      </c>
      <c r="J47" s="83">
        <v>1480</v>
      </c>
      <c r="K47" s="83">
        <v>2017.2</v>
      </c>
      <c r="L47" s="66">
        <f aca="true" t="shared" si="6" ref="L47:L54">K47-I47</f>
        <v>90.20000000000005</v>
      </c>
    </row>
    <row r="48" spans="1:12" ht="142.5" customHeight="1">
      <c r="A48" s="19" t="s">
        <v>20</v>
      </c>
      <c r="B48" s="155" t="s">
        <v>125</v>
      </c>
      <c r="C48" s="155"/>
      <c r="D48" s="155"/>
      <c r="E48" s="155"/>
      <c r="F48" s="18"/>
      <c r="G48" s="17"/>
      <c r="H48" s="67">
        <v>7972.9</v>
      </c>
      <c r="I48" s="83">
        <v>8021.6</v>
      </c>
      <c r="J48" s="83">
        <v>5627.3</v>
      </c>
      <c r="K48" s="83">
        <v>8095.8</v>
      </c>
      <c r="L48" s="66">
        <f t="shared" si="6"/>
        <v>74.19999999999982</v>
      </c>
    </row>
    <row r="49" spans="1:12" ht="137.25" customHeight="1">
      <c r="A49" s="19" t="s">
        <v>21</v>
      </c>
      <c r="B49" s="155" t="s">
        <v>89</v>
      </c>
      <c r="C49" s="155"/>
      <c r="D49" s="155"/>
      <c r="E49" s="155"/>
      <c r="F49" s="18"/>
      <c r="G49" s="17"/>
      <c r="H49" s="67">
        <v>46705.7</v>
      </c>
      <c r="I49" s="83">
        <v>54171.5</v>
      </c>
      <c r="J49" s="83">
        <v>35617</v>
      </c>
      <c r="K49" s="83">
        <v>52424.3</v>
      </c>
      <c r="L49" s="66">
        <f t="shared" si="6"/>
        <v>-1747.199999999997</v>
      </c>
    </row>
    <row r="50" spans="1:12" ht="27" customHeight="1">
      <c r="A50" s="19" t="s">
        <v>22</v>
      </c>
      <c r="B50" s="155" t="s">
        <v>23</v>
      </c>
      <c r="C50" s="155"/>
      <c r="D50" s="155"/>
      <c r="E50" s="155"/>
      <c r="F50" s="18"/>
      <c r="G50" s="17"/>
      <c r="H50" s="67">
        <v>170.9</v>
      </c>
      <c r="I50" s="83">
        <v>0</v>
      </c>
      <c r="J50" s="83">
        <v>0</v>
      </c>
      <c r="K50" s="83">
        <v>0</v>
      </c>
      <c r="L50" s="66">
        <f t="shared" si="6"/>
        <v>0</v>
      </c>
    </row>
    <row r="51" spans="1:12" ht="114" customHeight="1">
      <c r="A51" s="19" t="s">
        <v>24</v>
      </c>
      <c r="B51" s="155" t="s">
        <v>130</v>
      </c>
      <c r="C51" s="155"/>
      <c r="D51" s="155"/>
      <c r="E51" s="155"/>
      <c r="F51" s="18"/>
      <c r="G51" s="17"/>
      <c r="H51" s="67">
        <v>15023</v>
      </c>
      <c r="I51" s="83">
        <v>15575</v>
      </c>
      <c r="J51" s="83">
        <v>11510.9</v>
      </c>
      <c r="K51" s="83">
        <v>16088.8</v>
      </c>
      <c r="L51" s="66">
        <f>K51-I51</f>
        <v>513.7999999999993</v>
      </c>
    </row>
    <row r="52" spans="1:12" ht="54" customHeight="1">
      <c r="A52" s="19" t="s">
        <v>25</v>
      </c>
      <c r="B52" s="155" t="s">
        <v>26</v>
      </c>
      <c r="C52" s="155"/>
      <c r="D52" s="155"/>
      <c r="E52" s="155"/>
      <c r="F52" s="18"/>
      <c r="G52" s="17"/>
      <c r="H52" s="67">
        <v>720.2</v>
      </c>
      <c r="I52" s="83">
        <v>0</v>
      </c>
      <c r="J52" s="83">
        <v>0</v>
      </c>
      <c r="K52" s="83">
        <v>0</v>
      </c>
      <c r="L52" s="66">
        <f t="shared" si="6"/>
        <v>0</v>
      </c>
    </row>
    <row r="53" spans="1:12" ht="18" customHeight="1">
      <c r="A53" s="19" t="s">
        <v>27</v>
      </c>
      <c r="B53" s="155" t="s">
        <v>29</v>
      </c>
      <c r="C53" s="155"/>
      <c r="D53" s="155"/>
      <c r="E53" s="155"/>
      <c r="F53" s="18"/>
      <c r="G53" s="17"/>
      <c r="H53" s="68">
        <v>0</v>
      </c>
      <c r="I53" s="83">
        <v>2500</v>
      </c>
      <c r="J53" s="83">
        <v>0</v>
      </c>
      <c r="K53" s="68">
        <v>1000</v>
      </c>
      <c r="L53" s="69">
        <f t="shared" si="6"/>
        <v>-1500</v>
      </c>
    </row>
    <row r="54" spans="1:12" ht="57.75" customHeight="1">
      <c r="A54" s="19" t="s">
        <v>107</v>
      </c>
      <c r="B54" s="132" t="s">
        <v>30</v>
      </c>
      <c r="C54" s="133"/>
      <c r="D54" s="133"/>
      <c r="E54" s="134"/>
      <c r="F54" s="18"/>
      <c r="G54" s="17"/>
      <c r="H54" s="67">
        <v>64911.6</v>
      </c>
      <c r="I54" s="83">
        <v>87471.3</v>
      </c>
      <c r="J54" s="83">
        <v>49883.2</v>
      </c>
      <c r="K54" s="83">
        <v>74252</v>
      </c>
      <c r="L54" s="69">
        <f t="shared" si="6"/>
        <v>-13219.300000000003</v>
      </c>
    </row>
    <row r="55" spans="1:12" ht="105" customHeight="1">
      <c r="A55" s="4" t="s">
        <v>31</v>
      </c>
      <c r="B55" s="129" t="s">
        <v>32</v>
      </c>
      <c r="C55" s="130"/>
      <c r="D55" s="130"/>
      <c r="E55" s="131"/>
      <c r="F55" s="18"/>
      <c r="G55" s="17"/>
      <c r="H55" s="65">
        <f>SUM(H57)</f>
        <v>20929.1</v>
      </c>
      <c r="I55" s="65">
        <f>SUM(I57)</f>
        <v>21890.2</v>
      </c>
      <c r="J55" s="65">
        <f>SUM(J57)</f>
        <v>14976.4</v>
      </c>
      <c r="K55" s="65">
        <f>SUM(K57)</f>
        <v>22311.2</v>
      </c>
      <c r="L55" s="66">
        <f aca="true" t="shared" si="7" ref="L55:L101">K55-I55</f>
        <v>421</v>
      </c>
    </row>
    <row r="56" spans="1:12" ht="18.75" customHeight="1" hidden="1">
      <c r="A56" s="19" t="s">
        <v>33</v>
      </c>
      <c r="B56" s="140" t="s">
        <v>34</v>
      </c>
      <c r="C56" s="140"/>
      <c r="D56" s="140"/>
      <c r="E56" s="140"/>
      <c r="F56" s="18"/>
      <c r="G56" s="17"/>
      <c r="H56" s="68"/>
      <c r="I56" s="68"/>
      <c r="J56" s="68"/>
      <c r="K56" s="68"/>
      <c r="L56" s="66">
        <f t="shared" si="7"/>
        <v>0</v>
      </c>
    </row>
    <row r="57" spans="1:12" ht="125.25" customHeight="1">
      <c r="A57" s="19" t="s">
        <v>177</v>
      </c>
      <c r="B57" s="155" t="s">
        <v>178</v>
      </c>
      <c r="C57" s="155"/>
      <c r="D57" s="155"/>
      <c r="E57" s="155"/>
      <c r="F57" s="18"/>
      <c r="G57" s="17"/>
      <c r="H57" s="67">
        <v>20929.1</v>
      </c>
      <c r="I57" s="67">
        <v>21890.2</v>
      </c>
      <c r="J57" s="68">
        <v>14976.4</v>
      </c>
      <c r="K57" s="67">
        <v>22311.2</v>
      </c>
      <c r="L57" s="66">
        <f t="shared" si="7"/>
        <v>421</v>
      </c>
    </row>
    <row r="58" spans="1:12" ht="18.75" customHeight="1" hidden="1">
      <c r="A58" s="19" t="s">
        <v>35</v>
      </c>
      <c r="B58" s="155" t="s">
        <v>36</v>
      </c>
      <c r="C58" s="155"/>
      <c r="D58" s="155"/>
      <c r="E58" s="155"/>
      <c r="F58" s="18"/>
      <c r="G58" s="17"/>
      <c r="H58" s="68"/>
      <c r="I58" s="65"/>
      <c r="J58" s="65"/>
      <c r="K58" s="65"/>
      <c r="L58" s="66">
        <f t="shared" si="7"/>
        <v>0</v>
      </c>
    </row>
    <row r="59" spans="1:12" ht="57.75" customHeight="1">
      <c r="A59" s="4" t="s">
        <v>37</v>
      </c>
      <c r="B59" s="129" t="s">
        <v>38</v>
      </c>
      <c r="C59" s="130"/>
      <c r="D59" s="130"/>
      <c r="E59" s="131"/>
      <c r="F59" s="18"/>
      <c r="G59" s="17"/>
      <c r="H59" s="65">
        <f>SUM(H60:H63)</f>
        <v>293513.9</v>
      </c>
      <c r="I59" s="65">
        <f>SUM(I60:I63)</f>
        <v>457544.9</v>
      </c>
      <c r="J59" s="65">
        <f>SUM(J60:J63)</f>
        <v>307288.8</v>
      </c>
      <c r="K59" s="65">
        <f>SUM(K60:K63)</f>
        <v>459773.7</v>
      </c>
      <c r="L59" s="66">
        <f>SUM(L60:L63)</f>
        <v>2228.7999999999884</v>
      </c>
    </row>
    <row r="60" spans="1:12" ht="27" customHeight="1">
      <c r="A60" s="19" t="s">
        <v>122</v>
      </c>
      <c r="B60" s="140" t="s">
        <v>123</v>
      </c>
      <c r="C60" s="140"/>
      <c r="D60" s="140"/>
      <c r="E60" s="140"/>
      <c r="F60" s="18"/>
      <c r="G60" s="17"/>
      <c r="H60" s="86">
        <v>777</v>
      </c>
      <c r="I60" s="83">
        <v>1403.2</v>
      </c>
      <c r="J60" s="83">
        <v>1080</v>
      </c>
      <c r="K60" s="83">
        <v>1403.2</v>
      </c>
      <c r="L60" s="66">
        <f t="shared" si="7"/>
        <v>0</v>
      </c>
    </row>
    <row r="61" spans="1:12" ht="27" customHeight="1">
      <c r="A61" s="19" t="s">
        <v>145</v>
      </c>
      <c r="B61" s="165" t="s">
        <v>146</v>
      </c>
      <c r="C61" s="166"/>
      <c r="D61" s="166"/>
      <c r="E61" s="167"/>
      <c r="F61" s="18"/>
      <c r="G61" s="17"/>
      <c r="H61" s="86">
        <v>8233.7</v>
      </c>
      <c r="I61" s="83">
        <v>9550.2</v>
      </c>
      <c r="J61" s="83">
        <v>6660.3</v>
      </c>
      <c r="K61" s="83">
        <v>9550.2</v>
      </c>
      <c r="L61" s="66">
        <f t="shared" si="7"/>
        <v>0</v>
      </c>
    </row>
    <row r="62" spans="1:12" ht="47.25" customHeight="1">
      <c r="A62" s="19" t="s">
        <v>39</v>
      </c>
      <c r="B62" s="132" t="s">
        <v>126</v>
      </c>
      <c r="C62" s="133"/>
      <c r="D62" s="133"/>
      <c r="E62" s="134"/>
      <c r="F62" s="18"/>
      <c r="G62" s="17"/>
      <c r="H62" s="86">
        <v>284256.8</v>
      </c>
      <c r="I62" s="83">
        <v>446341.5</v>
      </c>
      <c r="J62" s="83">
        <v>299548.5</v>
      </c>
      <c r="K62" s="83">
        <v>448570.3</v>
      </c>
      <c r="L62" s="66">
        <f t="shared" si="7"/>
        <v>2228.7999999999884</v>
      </c>
    </row>
    <row r="63" spans="1:12" ht="71.25" customHeight="1">
      <c r="A63" s="19" t="s">
        <v>40</v>
      </c>
      <c r="B63" s="155" t="s">
        <v>41</v>
      </c>
      <c r="C63" s="140"/>
      <c r="D63" s="140"/>
      <c r="E63" s="140"/>
      <c r="F63" s="18"/>
      <c r="G63" s="17"/>
      <c r="H63" s="86">
        <v>246.4</v>
      </c>
      <c r="I63" s="83">
        <v>250</v>
      </c>
      <c r="J63" s="83">
        <v>0</v>
      </c>
      <c r="K63" s="83">
        <v>250</v>
      </c>
      <c r="L63" s="66">
        <f t="shared" si="7"/>
        <v>0</v>
      </c>
    </row>
    <row r="64" spans="1:14" s="58" customFormat="1" ht="69.75" customHeight="1">
      <c r="A64" s="4" t="s">
        <v>42</v>
      </c>
      <c r="B64" s="164" t="s">
        <v>131</v>
      </c>
      <c r="C64" s="150"/>
      <c r="D64" s="150"/>
      <c r="E64" s="150"/>
      <c r="F64" s="18"/>
      <c r="G64" s="17"/>
      <c r="H64" s="65">
        <f>H65+H66+H67+H68</f>
        <v>386592.2</v>
      </c>
      <c r="I64" s="65">
        <f>I65+I66+I67+I68</f>
        <v>187307</v>
      </c>
      <c r="J64" s="65">
        <f>J65+J66+J67+J68</f>
        <v>123827.5</v>
      </c>
      <c r="K64" s="65">
        <f>K65+K66+K67+K68</f>
        <v>210977.2</v>
      </c>
      <c r="L64" s="66">
        <f>K64-I64</f>
        <v>23670.20000000001</v>
      </c>
      <c r="M64" s="57">
        <f>SUM(M63)</f>
        <v>0</v>
      </c>
      <c r="N64" s="8"/>
    </row>
    <row r="65" spans="1:12" ht="35.25" customHeight="1">
      <c r="A65" s="19" t="s">
        <v>43</v>
      </c>
      <c r="B65" s="140" t="s">
        <v>44</v>
      </c>
      <c r="C65" s="140"/>
      <c r="D65" s="140"/>
      <c r="E65" s="140"/>
      <c r="F65" s="20">
        <v>47392.8</v>
      </c>
      <c r="G65" s="20">
        <v>47392.8</v>
      </c>
      <c r="H65" s="86">
        <v>156222.4</v>
      </c>
      <c r="I65" s="83">
        <v>31932.2</v>
      </c>
      <c r="J65" s="83">
        <v>18423.5</v>
      </c>
      <c r="K65" s="83">
        <v>29581.1</v>
      </c>
      <c r="L65" s="69">
        <f t="shared" si="7"/>
        <v>-2351.100000000002</v>
      </c>
    </row>
    <row r="66" spans="1:12" ht="24.75" customHeight="1">
      <c r="A66" s="19" t="s">
        <v>45</v>
      </c>
      <c r="B66" s="140" t="s">
        <v>46</v>
      </c>
      <c r="C66" s="140"/>
      <c r="D66" s="140"/>
      <c r="E66" s="140"/>
      <c r="F66" s="20">
        <v>15404.9</v>
      </c>
      <c r="G66" s="20">
        <v>15404.9</v>
      </c>
      <c r="H66" s="86">
        <v>4944.6</v>
      </c>
      <c r="I66" s="83">
        <v>12939.4</v>
      </c>
      <c r="J66" s="83">
        <v>9811.7</v>
      </c>
      <c r="K66" s="83">
        <v>13602.2</v>
      </c>
      <c r="L66" s="69">
        <f t="shared" si="7"/>
        <v>662.8000000000011</v>
      </c>
    </row>
    <row r="67" spans="1:12" ht="35.25" customHeight="1">
      <c r="A67" s="19" t="s">
        <v>47</v>
      </c>
      <c r="B67" s="125" t="s">
        <v>48</v>
      </c>
      <c r="C67" s="125"/>
      <c r="D67" s="125"/>
      <c r="E67" s="125"/>
      <c r="F67" s="20">
        <v>31191.7</v>
      </c>
      <c r="G67" s="20">
        <v>31191.7</v>
      </c>
      <c r="H67" s="86">
        <v>225425.2</v>
      </c>
      <c r="I67" s="83">
        <v>121435.4</v>
      </c>
      <c r="J67" s="83">
        <v>90792.3</v>
      </c>
      <c r="K67" s="83">
        <v>146793.9</v>
      </c>
      <c r="L67" s="69">
        <f t="shared" si="7"/>
        <v>25358.5</v>
      </c>
    </row>
    <row r="68" spans="1:12" ht="68.25" customHeight="1">
      <c r="A68" s="19" t="s">
        <v>49</v>
      </c>
      <c r="B68" s="155" t="s">
        <v>124</v>
      </c>
      <c r="C68" s="155"/>
      <c r="D68" s="155"/>
      <c r="E68" s="155"/>
      <c r="F68" s="20">
        <v>56761.8</v>
      </c>
      <c r="G68" s="20">
        <v>56761.8</v>
      </c>
      <c r="H68" s="86">
        <v>0</v>
      </c>
      <c r="I68" s="83">
        <v>21000</v>
      </c>
      <c r="J68" s="83">
        <v>4800</v>
      </c>
      <c r="K68" s="83">
        <v>21000</v>
      </c>
      <c r="L68" s="69">
        <f t="shared" si="7"/>
        <v>0</v>
      </c>
    </row>
    <row r="69" spans="1:12" ht="48" customHeight="1">
      <c r="A69" s="4" t="s">
        <v>139</v>
      </c>
      <c r="B69" s="129" t="s">
        <v>141</v>
      </c>
      <c r="C69" s="130"/>
      <c r="D69" s="130"/>
      <c r="E69" s="131"/>
      <c r="F69" s="20"/>
      <c r="G69" s="20"/>
      <c r="H69" s="71">
        <f>SUM(H70:H72)</f>
        <v>1469697.2</v>
      </c>
      <c r="I69" s="71">
        <f>SUM(I70:I72)</f>
        <v>1009441.8</v>
      </c>
      <c r="J69" s="71">
        <f>SUM(J70:J72)</f>
        <v>671769.2</v>
      </c>
      <c r="K69" s="71">
        <f>SUM(K70:K72)</f>
        <v>1009441.8</v>
      </c>
      <c r="L69" s="84">
        <f>SUM(L70:L72)</f>
        <v>0</v>
      </c>
    </row>
    <row r="70" spans="1:12" ht="54.75" customHeight="1">
      <c r="A70" s="19" t="s">
        <v>166</v>
      </c>
      <c r="B70" s="126" t="s">
        <v>167</v>
      </c>
      <c r="C70" s="127"/>
      <c r="D70" s="127"/>
      <c r="E70" s="128"/>
      <c r="F70" s="20"/>
      <c r="G70" s="20"/>
      <c r="H70" s="70">
        <v>1463797.2</v>
      </c>
      <c r="I70" s="70">
        <v>747585.6</v>
      </c>
      <c r="J70" s="70">
        <v>520070.8</v>
      </c>
      <c r="K70" s="70">
        <v>747585.6</v>
      </c>
      <c r="L70" s="85">
        <f>SUM(K70-I70)</f>
        <v>0</v>
      </c>
    </row>
    <row r="71" spans="1:12" ht="72" customHeight="1">
      <c r="A71" s="19" t="s">
        <v>163</v>
      </c>
      <c r="B71" s="126" t="s">
        <v>164</v>
      </c>
      <c r="C71" s="127"/>
      <c r="D71" s="127"/>
      <c r="E71" s="128"/>
      <c r="F71" s="20"/>
      <c r="G71" s="20"/>
      <c r="H71" s="70">
        <v>5900</v>
      </c>
      <c r="I71" s="70">
        <v>261856.2</v>
      </c>
      <c r="J71" s="70">
        <v>151698.4</v>
      </c>
      <c r="K71" s="70">
        <v>261856.2</v>
      </c>
      <c r="L71" s="85">
        <f>SUM(K71-I71)</f>
        <v>0</v>
      </c>
    </row>
    <row r="72" spans="1:12" ht="48" customHeight="1">
      <c r="A72" s="19" t="s">
        <v>140</v>
      </c>
      <c r="B72" s="132" t="s">
        <v>142</v>
      </c>
      <c r="C72" s="133"/>
      <c r="D72" s="133"/>
      <c r="E72" s="134"/>
      <c r="F72" s="20"/>
      <c r="G72" s="20"/>
      <c r="H72" s="70">
        <v>0</v>
      </c>
      <c r="I72" s="68">
        <v>0</v>
      </c>
      <c r="J72" s="68">
        <v>0</v>
      </c>
      <c r="K72" s="68">
        <v>0</v>
      </c>
      <c r="L72" s="85">
        <f>SUM(K72-I72)</f>
        <v>0</v>
      </c>
    </row>
    <row r="73" spans="1:12" ht="38.25" customHeight="1">
      <c r="A73" s="4" t="s">
        <v>50</v>
      </c>
      <c r="B73" s="150" t="s">
        <v>51</v>
      </c>
      <c r="C73" s="150"/>
      <c r="D73" s="150"/>
      <c r="E73" s="150"/>
      <c r="F73" s="18"/>
      <c r="G73" s="17"/>
      <c r="H73" s="72">
        <f>H74+H75+H76+H77+H78</f>
        <v>1036771.8999999999</v>
      </c>
      <c r="I73" s="65">
        <f>SUM(I74:I78)</f>
        <v>1074939.5999999999</v>
      </c>
      <c r="J73" s="65">
        <f>SUM(J74:J78)</f>
        <v>763328.7000000001</v>
      </c>
      <c r="K73" s="65">
        <f>SUM(K74:K78)</f>
        <v>1076192.9</v>
      </c>
      <c r="L73" s="66">
        <f aca="true" t="shared" si="8" ref="L73:L78">K73-I73</f>
        <v>1253.3000000000466</v>
      </c>
    </row>
    <row r="74" spans="1:12" ht="30" customHeight="1">
      <c r="A74" s="19" t="s">
        <v>52</v>
      </c>
      <c r="B74" s="140" t="s">
        <v>53</v>
      </c>
      <c r="C74" s="140"/>
      <c r="D74" s="140"/>
      <c r="E74" s="140"/>
      <c r="F74" s="18"/>
      <c r="G74" s="17"/>
      <c r="H74" s="86">
        <v>456255.8</v>
      </c>
      <c r="I74" s="86">
        <v>473375.4</v>
      </c>
      <c r="J74" s="86">
        <v>336156.6</v>
      </c>
      <c r="K74" s="86">
        <v>475966.6</v>
      </c>
      <c r="L74" s="66">
        <f t="shared" si="8"/>
        <v>2591.1999999999534</v>
      </c>
    </row>
    <row r="75" spans="1:12" ht="30" customHeight="1">
      <c r="A75" s="19" t="s">
        <v>54</v>
      </c>
      <c r="B75" s="140" t="s">
        <v>55</v>
      </c>
      <c r="C75" s="140"/>
      <c r="D75" s="140"/>
      <c r="E75" s="140"/>
      <c r="F75" s="18"/>
      <c r="G75" s="17"/>
      <c r="H75" s="86">
        <v>413443.1</v>
      </c>
      <c r="I75" s="86">
        <v>430168.1</v>
      </c>
      <c r="J75" s="86">
        <v>304651.6</v>
      </c>
      <c r="K75" s="86">
        <v>430516.4</v>
      </c>
      <c r="L75" s="66">
        <f t="shared" si="8"/>
        <v>348.30000000004657</v>
      </c>
    </row>
    <row r="76" spans="1:12" ht="30" customHeight="1">
      <c r="A76" s="19" t="s">
        <v>143</v>
      </c>
      <c r="B76" s="135" t="s">
        <v>144</v>
      </c>
      <c r="C76" s="136"/>
      <c r="D76" s="136"/>
      <c r="E76" s="137"/>
      <c r="F76" s="18"/>
      <c r="G76" s="17"/>
      <c r="H76" s="86">
        <v>123588.1</v>
      </c>
      <c r="I76" s="86">
        <v>122672.6</v>
      </c>
      <c r="J76" s="86">
        <v>85593.8</v>
      </c>
      <c r="K76" s="86">
        <v>120637.2</v>
      </c>
      <c r="L76" s="66">
        <f t="shared" si="8"/>
        <v>-2035.4000000000087</v>
      </c>
    </row>
    <row r="77" spans="1:12" ht="50.25" customHeight="1">
      <c r="A77" s="19" t="s">
        <v>56</v>
      </c>
      <c r="B77" s="132" t="s">
        <v>57</v>
      </c>
      <c r="C77" s="133"/>
      <c r="D77" s="133"/>
      <c r="E77" s="134"/>
      <c r="F77" s="18"/>
      <c r="G77" s="17"/>
      <c r="H77" s="86">
        <v>13628.9</v>
      </c>
      <c r="I77" s="86">
        <v>11517.2</v>
      </c>
      <c r="J77" s="86">
        <v>9840.9</v>
      </c>
      <c r="K77" s="86">
        <v>11517.2</v>
      </c>
      <c r="L77" s="66">
        <f t="shared" si="8"/>
        <v>0</v>
      </c>
    </row>
    <row r="78" spans="1:12" ht="56.25" customHeight="1">
      <c r="A78" s="19" t="s">
        <v>58</v>
      </c>
      <c r="B78" s="132" t="s">
        <v>59</v>
      </c>
      <c r="C78" s="133"/>
      <c r="D78" s="133"/>
      <c r="E78" s="134"/>
      <c r="F78" s="18"/>
      <c r="G78" s="17"/>
      <c r="H78" s="73">
        <v>29856</v>
      </c>
      <c r="I78" s="86">
        <v>37206.3</v>
      </c>
      <c r="J78" s="86">
        <v>27085.8</v>
      </c>
      <c r="K78" s="86">
        <v>37555.5</v>
      </c>
      <c r="L78" s="66">
        <f t="shared" si="8"/>
        <v>349.1999999999971</v>
      </c>
    </row>
    <row r="79" spans="1:12" ht="38.25" customHeight="1">
      <c r="A79" s="4" t="s">
        <v>60</v>
      </c>
      <c r="B79" s="164" t="s">
        <v>108</v>
      </c>
      <c r="C79" s="164"/>
      <c r="D79" s="164"/>
      <c r="E79" s="164"/>
      <c r="F79" s="18"/>
      <c r="G79" s="17"/>
      <c r="H79" s="65">
        <f>SUM(H80:H82)</f>
        <v>71636.7</v>
      </c>
      <c r="I79" s="65">
        <f>SUM(I80:I82)</f>
        <v>81625.5</v>
      </c>
      <c r="J79" s="65">
        <f>SUM(J80:J82)</f>
        <v>57087.8</v>
      </c>
      <c r="K79" s="65">
        <f>SUM(K80:K82)</f>
        <v>81838.9</v>
      </c>
      <c r="L79" s="66">
        <f>SUM(L80:L82)</f>
        <v>213.39999999999418</v>
      </c>
    </row>
    <row r="80" spans="1:12" ht="29.25" customHeight="1">
      <c r="A80" s="19" t="s">
        <v>61</v>
      </c>
      <c r="B80" s="140" t="s">
        <v>62</v>
      </c>
      <c r="C80" s="140"/>
      <c r="D80" s="140"/>
      <c r="E80" s="140"/>
      <c r="F80" s="18"/>
      <c r="G80" s="17"/>
      <c r="H80" s="67">
        <v>66475.3</v>
      </c>
      <c r="I80" s="68">
        <v>76244.1</v>
      </c>
      <c r="J80" s="68">
        <v>53027.9</v>
      </c>
      <c r="K80" s="68">
        <v>76239.5</v>
      </c>
      <c r="L80" s="66">
        <f t="shared" si="7"/>
        <v>-4.600000000005821</v>
      </c>
    </row>
    <row r="81" spans="1:12" ht="18.75" customHeight="1" hidden="1">
      <c r="A81" s="19" t="s">
        <v>63</v>
      </c>
      <c r="B81" s="140" t="s">
        <v>64</v>
      </c>
      <c r="C81" s="140"/>
      <c r="D81" s="140"/>
      <c r="E81" s="140"/>
      <c r="F81" s="18"/>
      <c r="G81" s="17"/>
      <c r="H81" s="67"/>
      <c r="I81" s="68"/>
      <c r="J81" s="68"/>
      <c r="K81" s="68"/>
      <c r="L81" s="66">
        <f t="shared" si="7"/>
        <v>0</v>
      </c>
    </row>
    <row r="82" spans="1:12" ht="80.25" customHeight="1">
      <c r="A82" s="19" t="s">
        <v>112</v>
      </c>
      <c r="B82" s="155" t="s">
        <v>65</v>
      </c>
      <c r="C82" s="140"/>
      <c r="D82" s="140"/>
      <c r="E82" s="140"/>
      <c r="F82" s="18"/>
      <c r="G82" s="17"/>
      <c r="H82" s="67">
        <v>5161.4</v>
      </c>
      <c r="I82" s="68">
        <v>5381.4</v>
      </c>
      <c r="J82" s="68">
        <v>4059.9</v>
      </c>
      <c r="K82" s="68">
        <v>5599.4</v>
      </c>
      <c r="L82" s="66">
        <f t="shared" si="7"/>
        <v>218</v>
      </c>
    </row>
    <row r="83" spans="1:13" ht="18.75" customHeight="1" hidden="1">
      <c r="A83" s="4" t="s">
        <v>66</v>
      </c>
      <c r="B83" s="164" t="s">
        <v>90</v>
      </c>
      <c r="C83" s="150"/>
      <c r="D83" s="150"/>
      <c r="E83" s="150"/>
      <c r="F83" s="18"/>
      <c r="G83" s="17"/>
      <c r="H83" s="65">
        <f>H84+H85+H86+H87+H89</f>
        <v>187656.6</v>
      </c>
      <c r="I83" s="65">
        <f>SUM(I84:I89)</f>
        <v>0</v>
      </c>
      <c r="J83" s="65">
        <f>SUM(J84:J89)</f>
        <v>0</v>
      </c>
      <c r="K83" s="65">
        <f>SUM(K84:K89)</f>
        <v>0</v>
      </c>
      <c r="L83" s="66">
        <f t="shared" si="7"/>
        <v>0</v>
      </c>
      <c r="M83" s="59">
        <f>SUM(M84:M86)</f>
        <v>0</v>
      </c>
    </row>
    <row r="84" spans="1:12" ht="18.75" customHeight="1" hidden="1">
      <c r="A84" s="19" t="s">
        <v>67</v>
      </c>
      <c r="B84" s="140" t="s">
        <v>68</v>
      </c>
      <c r="C84" s="140"/>
      <c r="D84" s="140"/>
      <c r="E84" s="140"/>
      <c r="F84" s="18"/>
      <c r="G84" s="17"/>
      <c r="H84" s="67">
        <v>98449</v>
      </c>
      <c r="I84" s="68">
        <v>0</v>
      </c>
      <c r="J84" s="68">
        <v>0</v>
      </c>
      <c r="K84" s="68"/>
      <c r="L84" s="66">
        <f t="shared" si="7"/>
        <v>0</v>
      </c>
    </row>
    <row r="85" spans="1:12" ht="18.75" customHeight="1" hidden="1">
      <c r="A85" s="19" t="s">
        <v>69</v>
      </c>
      <c r="B85" s="125" t="s">
        <v>70</v>
      </c>
      <c r="C85" s="125"/>
      <c r="D85" s="125"/>
      <c r="E85" s="125"/>
      <c r="F85" s="18"/>
      <c r="G85" s="17"/>
      <c r="H85" s="67">
        <v>35812</v>
      </c>
      <c r="I85" s="68">
        <v>0</v>
      </c>
      <c r="J85" s="68">
        <v>0</v>
      </c>
      <c r="K85" s="68"/>
      <c r="L85" s="66">
        <f t="shared" si="7"/>
        <v>0</v>
      </c>
    </row>
    <row r="86" spans="1:12" ht="18.75" customHeight="1" hidden="1">
      <c r="A86" s="19" t="s">
        <v>71</v>
      </c>
      <c r="B86" s="163" t="s">
        <v>118</v>
      </c>
      <c r="C86" s="125"/>
      <c r="D86" s="125"/>
      <c r="E86" s="125"/>
      <c r="F86" s="18"/>
      <c r="G86" s="17"/>
      <c r="H86" s="67">
        <v>2510.5</v>
      </c>
      <c r="I86" s="68">
        <v>0</v>
      </c>
      <c r="J86" s="68">
        <v>0</v>
      </c>
      <c r="K86" s="68"/>
      <c r="L86" s="66">
        <f t="shared" si="7"/>
        <v>0</v>
      </c>
    </row>
    <row r="87" spans="1:12" ht="18.75" customHeight="1" hidden="1">
      <c r="A87" s="19" t="s">
        <v>72</v>
      </c>
      <c r="B87" s="140" t="s">
        <v>73</v>
      </c>
      <c r="C87" s="140"/>
      <c r="D87" s="140"/>
      <c r="E87" s="140"/>
      <c r="F87" s="18"/>
      <c r="G87" s="17"/>
      <c r="H87" s="67">
        <v>48608.7</v>
      </c>
      <c r="I87" s="68">
        <v>0</v>
      </c>
      <c r="J87" s="68">
        <v>0</v>
      </c>
      <c r="K87" s="68"/>
      <c r="L87" s="66">
        <f t="shared" si="7"/>
        <v>0</v>
      </c>
    </row>
    <row r="88" spans="1:12" ht="18.75" customHeight="1" hidden="1">
      <c r="A88" s="19" t="s">
        <v>74</v>
      </c>
      <c r="B88" s="125" t="s">
        <v>75</v>
      </c>
      <c r="C88" s="125"/>
      <c r="D88" s="125"/>
      <c r="E88" s="125"/>
      <c r="F88" s="18"/>
      <c r="G88" s="17"/>
      <c r="H88" s="67">
        <v>2276.4</v>
      </c>
      <c r="I88" s="68"/>
      <c r="J88" s="68"/>
      <c r="K88" s="68"/>
      <c r="L88" s="66">
        <f t="shared" si="7"/>
        <v>0</v>
      </c>
    </row>
    <row r="89" spans="1:12" ht="33" customHeight="1" hidden="1">
      <c r="A89" s="19" t="s">
        <v>113</v>
      </c>
      <c r="B89" s="163" t="s">
        <v>120</v>
      </c>
      <c r="C89" s="125"/>
      <c r="D89" s="125"/>
      <c r="E89" s="125"/>
      <c r="F89" s="18"/>
      <c r="G89" s="17"/>
      <c r="H89" s="67">
        <v>2276.4</v>
      </c>
      <c r="I89" s="68">
        <v>0</v>
      </c>
      <c r="J89" s="68">
        <v>0</v>
      </c>
      <c r="K89" s="68"/>
      <c r="L89" s="66">
        <f t="shared" si="7"/>
        <v>0</v>
      </c>
    </row>
    <row r="90" spans="1:12" ht="32.25" customHeight="1">
      <c r="A90" s="4" t="s">
        <v>76</v>
      </c>
      <c r="B90" s="150" t="s">
        <v>77</v>
      </c>
      <c r="C90" s="150"/>
      <c r="D90" s="150"/>
      <c r="E90" s="150"/>
      <c r="F90" s="18"/>
      <c r="G90" s="17"/>
      <c r="H90" s="65">
        <f>SUM(H91:H95)</f>
        <v>28715.8</v>
      </c>
      <c r="I90" s="65">
        <f>SUM(I91:I95)</f>
        <v>26208.399999999998</v>
      </c>
      <c r="J90" s="65">
        <f>SUM(J91:J95)</f>
        <v>19616.3</v>
      </c>
      <c r="K90" s="65">
        <f>SUM(K91:K95)</f>
        <v>23428.3</v>
      </c>
      <c r="L90" s="66">
        <f t="shared" si="7"/>
        <v>-2780.0999999999985</v>
      </c>
    </row>
    <row r="91" spans="1:12" ht="30" customHeight="1">
      <c r="A91" s="19" t="s">
        <v>78</v>
      </c>
      <c r="B91" s="140" t="s">
        <v>79</v>
      </c>
      <c r="C91" s="140"/>
      <c r="D91" s="140"/>
      <c r="E91" s="140"/>
      <c r="F91" s="18"/>
      <c r="G91" s="17"/>
      <c r="H91" s="67">
        <v>2456.9</v>
      </c>
      <c r="I91" s="68">
        <v>2448</v>
      </c>
      <c r="J91" s="68">
        <v>1852</v>
      </c>
      <c r="K91" s="68">
        <v>2448</v>
      </c>
      <c r="L91" s="69">
        <f>K91-I91</f>
        <v>0</v>
      </c>
    </row>
    <row r="92" spans="1:12" ht="18.75" customHeight="1" hidden="1">
      <c r="A92" s="19" t="s">
        <v>80</v>
      </c>
      <c r="B92" s="140" t="s">
        <v>81</v>
      </c>
      <c r="C92" s="140"/>
      <c r="D92" s="140"/>
      <c r="E92" s="140"/>
      <c r="F92" s="18"/>
      <c r="G92" s="17"/>
      <c r="H92" s="67"/>
      <c r="I92" s="68"/>
      <c r="J92" s="68"/>
      <c r="K92" s="68"/>
      <c r="L92" s="69">
        <f>K92-I92</f>
        <v>0</v>
      </c>
    </row>
    <row r="93" spans="1:12" ht="27.75" customHeight="1">
      <c r="A93" s="19" t="s">
        <v>82</v>
      </c>
      <c r="B93" s="132" t="s">
        <v>83</v>
      </c>
      <c r="C93" s="133"/>
      <c r="D93" s="133"/>
      <c r="E93" s="134"/>
      <c r="F93" s="18"/>
      <c r="G93" s="17"/>
      <c r="H93" s="67">
        <v>9692.4</v>
      </c>
      <c r="I93" s="68">
        <v>5947.8</v>
      </c>
      <c r="J93" s="68">
        <v>4500.8</v>
      </c>
      <c r="K93" s="68">
        <v>5947.8</v>
      </c>
      <c r="L93" s="69">
        <f>K93-I93</f>
        <v>0</v>
      </c>
    </row>
    <row r="94" spans="1:12" ht="55.5" customHeight="1">
      <c r="A94" s="19" t="s">
        <v>84</v>
      </c>
      <c r="B94" s="132" t="s">
        <v>85</v>
      </c>
      <c r="C94" s="133"/>
      <c r="D94" s="133"/>
      <c r="E94" s="134"/>
      <c r="F94" s="18"/>
      <c r="G94" s="17"/>
      <c r="H94" s="67">
        <v>16566.5</v>
      </c>
      <c r="I94" s="68">
        <v>17812.6</v>
      </c>
      <c r="J94" s="68">
        <v>13263.5</v>
      </c>
      <c r="K94" s="68">
        <v>15032.5</v>
      </c>
      <c r="L94" s="69">
        <f>K94-I94</f>
        <v>-2780.0999999999985</v>
      </c>
    </row>
    <row r="95" spans="1:12" ht="56.25" customHeight="1">
      <c r="A95" s="19" t="s">
        <v>86</v>
      </c>
      <c r="B95" s="132" t="s">
        <v>87</v>
      </c>
      <c r="C95" s="133"/>
      <c r="D95" s="133"/>
      <c r="E95" s="134"/>
      <c r="F95" s="18"/>
      <c r="G95" s="17"/>
      <c r="H95" s="67">
        <v>0</v>
      </c>
      <c r="I95" s="68">
        <v>0</v>
      </c>
      <c r="J95" s="68">
        <v>0</v>
      </c>
      <c r="K95" s="68">
        <v>0</v>
      </c>
      <c r="L95" s="69">
        <f>K95-I95</f>
        <v>0</v>
      </c>
    </row>
    <row r="96" spans="1:252" s="60" customFormat="1" ht="32.25" customHeight="1">
      <c r="A96" s="4" t="s">
        <v>109</v>
      </c>
      <c r="B96" s="141" t="s">
        <v>75</v>
      </c>
      <c r="C96" s="141"/>
      <c r="D96" s="141"/>
      <c r="E96" s="141"/>
      <c r="F96" s="1"/>
      <c r="G96" s="1"/>
      <c r="H96" s="65">
        <f>SUM(H97:H99)</f>
        <v>36705.799999999996</v>
      </c>
      <c r="I96" s="65">
        <f>SUM(I97:I99)</f>
        <v>50846.8</v>
      </c>
      <c r="J96" s="65">
        <f>SUM(J97:J99)</f>
        <v>30898.3</v>
      </c>
      <c r="K96" s="65">
        <f>SUM(K97:K99)</f>
        <v>52997</v>
      </c>
      <c r="L96" s="66">
        <f>SUM(L97:L99)</f>
        <v>2150.2</v>
      </c>
      <c r="M96" s="2"/>
      <c r="N96" s="8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</row>
    <row r="97" spans="1:252" s="58" customFormat="1" ht="32.25" customHeight="1">
      <c r="A97" s="19" t="s">
        <v>114</v>
      </c>
      <c r="B97" s="151" t="s">
        <v>116</v>
      </c>
      <c r="C97" s="151"/>
      <c r="D97" s="151"/>
      <c r="E97" s="151"/>
      <c r="F97" s="23"/>
      <c r="G97" s="23"/>
      <c r="H97" s="67">
        <v>32885.1</v>
      </c>
      <c r="I97" s="68">
        <v>30532.9</v>
      </c>
      <c r="J97" s="68">
        <v>24033.3</v>
      </c>
      <c r="K97" s="68">
        <v>30174.9</v>
      </c>
      <c r="L97" s="69">
        <f t="shared" si="7"/>
        <v>-358</v>
      </c>
      <c r="M97" s="24"/>
      <c r="N97" s="8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</row>
    <row r="98" spans="1:252" s="58" customFormat="1" ht="32.25" customHeight="1">
      <c r="A98" s="19" t="s">
        <v>179</v>
      </c>
      <c r="B98" s="159" t="s">
        <v>180</v>
      </c>
      <c r="C98" s="160"/>
      <c r="D98" s="160"/>
      <c r="E98" s="161"/>
      <c r="F98" s="23"/>
      <c r="G98" s="23"/>
      <c r="H98" s="67">
        <v>0</v>
      </c>
      <c r="I98" s="68">
        <v>16460.1</v>
      </c>
      <c r="J98" s="68">
        <v>4205.8</v>
      </c>
      <c r="K98" s="68">
        <v>18842.1</v>
      </c>
      <c r="L98" s="69">
        <f t="shared" si="7"/>
        <v>2382</v>
      </c>
      <c r="M98" s="24"/>
      <c r="N98" s="8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</row>
    <row r="99" spans="1:252" s="58" customFormat="1" ht="66.75" customHeight="1">
      <c r="A99" s="19" t="s">
        <v>115</v>
      </c>
      <c r="B99" s="162" t="s">
        <v>117</v>
      </c>
      <c r="C99" s="151"/>
      <c r="D99" s="151"/>
      <c r="E99" s="151"/>
      <c r="F99" s="23"/>
      <c r="G99" s="23"/>
      <c r="H99" s="67">
        <v>3820.7</v>
      </c>
      <c r="I99" s="68">
        <v>3853.8</v>
      </c>
      <c r="J99" s="68">
        <v>2659.2</v>
      </c>
      <c r="K99" s="68">
        <v>3980</v>
      </c>
      <c r="L99" s="69">
        <f t="shared" si="7"/>
        <v>126.19999999999982</v>
      </c>
      <c r="M99" s="24"/>
      <c r="N99" s="8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</row>
    <row r="100" spans="1:252" s="60" customFormat="1" ht="32.25" customHeight="1">
      <c r="A100" s="4" t="s">
        <v>103</v>
      </c>
      <c r="B100" s="141" t="s">
        <v>110</v>
      </c>
      <c r="C100" s="141"/>
      <c r="D100" s="141"/>
      <c r="E100" s="141"/>
      <c r="F100" s="1"/>
      <c r="G100" s="1"/>
      <c r="H100" s="65">
        <f>H101</f>
        <v>1948.2</v>
      </c>
      <c r="I100" s="65">
        <f>I101</f>
        <v>2238</v>
      </c>
      <c r="J100" s="65">
        <f>J101</f>
        <v>1525</v>
      </c>
      <c r="K100" s="65">
        <f>K101</f>
        <v>2238</v>
      </c>
      <c r="L100" s="66">
        <f>L101</f>
        <v>0</v>
      </c>
      <c r="M100" s="2"/>
      <c r="N100" s="8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</row>
    <row r="101" spans="1:252" s="58" customFormat="1" ht="27" customHeight="1">
      <c r="A101" s="19" t="s">
        <v>104</v>
      </c>
      <c r="B101" s="151" t="s">
        <v>64</v>
      </c>
      <c r="C101" s="151"/>
      <c r="D101" s="151"/>
      <c r="E101" s="151"/>
      <c r="F101" s="23"/>
      <c r="G101" s="23"/>
      <c r="H101" s="67">
        <v>1948.2</v>
      </c>
      <c r="I101" s="68">
        <v>2238</v>
      </c>
      <c r="J101" s="68">
        <v>1525</v>
      </c>
      <c r="K101" s="68">
        <v>2238</v>
      </c>
      <c r="L101" s="69">
        <f t="shared" si="7"/>
        <v>0</v>
      </c>
      <c r="M101" s="24"/>
      <c r="N101" s="8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</row>
    <row r="102" spans="1:252" s="60" customFormat="1" ht="75" customHeight="1">
      <c r="A102" s="4" t="s">
        <v>105</v>
      </c>
      <c r="B102" s="154" t="s">
        <v>111</v>
      </c>
      <c r="C102" s="141"/>
      <c r="D102" s="141"/>
      <c r="E102" s="141"/>
      <c r="F102" s="1"/>
      <c r="G102" s="1"/>
      <c r="H102" s="65">
        <f>SUM(H109)</f>
        <v>4575.9</v>
      </c>
      <c r="I102" s="65">
        <f>SUM(I109)</f>
        <v>1987.2</v>
      </c>
      <c r="J102" s="65">
        <f>SUM(J109)</f>
        <v>0</v>
      </c>
      <c r="K102" s="65">
        <f>SUM(K109)</f>
        <v>903.4</v>
      </c>
      <c r="L102" s="66">
        <f>SUM(L109)</f>
        <v>-1083.8000000000002</v>
      </c>
      <c r="M102" s="2"/>
      <c r="N102" s="8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</row>
    <row r="103" spans="1:252" s="58" customFormat="1" ht="18.75" customHeight="1" hidden="1">
      <c r="A103" s="19" t="s">
        <v>97</v>
      </c>
      <c r="B103" s="22"/>
      <c r="C103" s="22"/>
      <c r="D103" s="22"/>
      <c r="E103" s="22"/>
      <c r="F103" s="23"/>
      <c r="G103" s="23"/>
      <c r="H103" s="68"/>
      <c r="I103" s="68"/>
      <c r="J103" s="68"/>
      <c r="K103" s="68"/>
      <c r="L103" s="66">
        <f aca="true" t="shared" si="9" ref="L103:L108">SUM(L110)</f>
        <v>10284.700000000043</v>
      </c>
      <c r="M103" s="24"/>
      <c r="N103" s="8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</row>
    <row r="104" spans="1:252" s="58" customFormat="1" ht="18.75" customHeight="1" hidden="1">
      <c r="A104" s="19" t="s">
        <v>98</v>
      </c>
      <c r="B104" s="22"/>
      <c r="C104" s="22"/>
      <c r="D104" s="22"/>
      <c r="E104" s="22"/>
      <c r="F104" s="23"/>
      <c r="G104" s="23"/>
      <c r="H104" s="68"/>
      <c r="I104" s="68"/>
      <c r="J104" s="68"/>
      <c r="K104" s="68"/>
      <c r="L104" s="66">
        <f t="shared" si="9"/>
        <v>11499.999999999534</v>
      </c>
      <c r="M104" s="24"/>
      <c r="N104" s="8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</row>
    <row r="105" spans="1:252" s="58" customFormat="1" ht="18.75" customHeight="1" hidden="1">
      <c r="A105" s="19" t="s">
        <v>99</v>
      </c>
      <c r="B105" s="22"/>
      <c r="C105" s="22"/>
      <c r="D105" s="22"/>
      <c r="E105" s="22"/>
      <c r="F105" s="23"/>
      <c r="G105" s="23"/>
      <c r="H105" s="68"/>
      <c r="I105" s="68"/>
      <c r="J105" s="68"/>
      <c r="K105" s="68"/>
      <c r="L105" s="66">
        <f t="shared" si="9"/>
        <v>0</v>
      </c>
      <c r="M105" s="24"/>
      <c r="N105" s="8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</row>
    <row r="106" spans="1:252" s="58" customFormat="1" ht="18.75" customHeight="1" hidden="1">
      <c r="A106" s="19" t="s">
        <v>100</v>
      </c>
      <c r="B106" s="22"/>
      <c r="C106" s="22"/>
      <c r="D106" s="22"/>
      <c r="E106" s="22"/>
      <c r="F106" s="23"/>
      <c r="G106" s="23"/>
      <c r="H106" s="68"/>
      <c r="I106" s="68"/>
      <c r="J106" s="68"/>
      <c r="K106" s="68"/>
      <c r="L106" s="66">
        <f t="shared" si="9"/>
        <v>-11499.999999999969</v>
      </c>
      <c r="M106" s="24"/>
      <c r="N106" s="8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</row>
    <row r="107" spans="1:252" s="58" customFormat="1" ht="18.75" customHeight="1" hidden="1">
      <c r="A107" s="19" t="s">
        <v>101</v>
      </c>
      <c r="B107" s="22"/>
      <c r="C107" s="22"/>
      <c r="D107" s="22"/>
      <c r="E107" s="22"/>
      <c r="F107" s="23"/>
      <c r="G107" s="23"/>
      <c r="H107" s="68"/>
      <c r="I107" s="68"/>
      <c r="J107" s="68"/>
      <c r="K107" s="68"/>
      <c r="L107" s="66">
        <f t="shared" si="9"/>
        <v>0</v>
      </c>
      <c r="M107" s="24"/>
      <c r="N107" s="8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</row>
    <row r="108" spans="1:252" s="58" customFormat="1" ht="18.75" customHeight="1" hidden="1">
      <c r="A108" s="19" t="s">
        <v>102</v>
      </c>
      <c r="B108" s="22"/>
      <c r="C108" s="22"/>
      <c r="D108" s="22"/>
      <c r="E108" s="22"/>
      <c r="F108" s="23"/>
      <c r="G108" s="23"/>
      <c r="H108" s="68"/>
      <c r="I108" s="68"/>
      <c r="J108" s="68"/>
      <c r="K108" s="68"/>
      <c r="L108" s="66">
        <f t="shared" si="9"/>
        <v>0</v>
      </c>
      <c r="M108" s="24"/>
      <c r="N108" s="8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</row>
    <row r="109" spans="1:252" s="58" customFormat="1" ht="56.25" customHeight="1">
      <c r="A109" s="19" t="s">
        <v>106</v>
      </c>
      <c r="B109" s="155" t="s">
        <v>28</v>
      </c>
      <c r="C109" s="155"/>
      <c r="D109" s="155"/>
      <c r="E109" s="155"/>
      <c r="F109" s="23"/>
      <c r="G109" s="23"/>
      <c r="H109" s="67">
        <v>4575.9</v>
      </c>
      <c r="I109" s="68">
        <v>1987.2</v>
      </c>
      <c r="J109" s="68">
        <v>0</v>
      </c>
      <c r="K109" s="68">
        <v>903.4</v>
      </c>
      <c r="L109" s="69">
        <f>K109-I109</f>
        <v>-1083.8000000000002</v>
      </c>
      <c r="M109" s="24"/>
      <c r="N109" s="8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</row>
    <row r="110" spans="1:252" s="117" customFormat="1" ht="36.75" customHeight="1">
      <c r="A110" s="156" t="s">
        <v>88</v>
      </c>
      <c r="B110" s="146"/>
      <c r="C110" s="146"/>
      <c r="D110" s="146"/>
      <c r="E110" s="146"/>
      <c r="F110" s="18"/>
      <c r="G110" s="52"/>
      <c r="H110" s="119">
        <f>H46+H55+H59+H64+H73+H79+H90+H96+H100+H102+H69</f>
        <v>3488426</v>
      </c>
      <c r="I110" s="119">
        <f>I46+I55+I59+I64+I73+I79+I90+I96+I100+I102+I69</f>
        <v>3083695.8</v>
      </c>
      <c r="J110" s="119">
        <f>J46+J55+J59+J64+J73+J79+J90+J96+J100+J102+J69</f>
        <v>2094436.4000000001</v>
      </c>
      <c r="K110" s="119">
        <f>K46+K55+K59+K64+K73+K79+K90+K96+K100+K102+K69</f>
        <v>3093980.5</v>
      </c>
      <c r="L110" s="120">
        <f>L102+L100+L96+L90+L83+L79+L73+L64+L59+L55+L46+L69</f>
        <v>10284.700000000043</v>
      </c>
      <c r="M110" s="115"/>
      <c r="N110" s="116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5"/>
      <c r="GD110" s="115"/>
      <c r="GE110" s="115"/>
      <c r="GF110" s="115"/>
      <c r="GG110" s="115"/>
      <c r="GH110" s="115"/>
      <c r="GI110" s="115"/>
      <c r="GJ110" s="115"/>
      <c r="GK110" s="115"/>
      <c r="GL110" s="115"/>
      <c r="GM110" s="115"/>
      <c r="GN110" s="115"/>
      <c r="GO110" s="115"/>
      <c r="GP110" s="115"/>
      <c r="GQ110" s="115"/>
      <c r="GR110" s="115"/>
      <c r="GS110" s="115"/>
      <c r="GT110" s="115"/>
      <c r="GU110" s="115"/>
      <c r="GV110" s="115"/>
      <c r="GW110" s="115"/>
      <c r="GX110" s="115"/>
      <c r="GY110" s="115"/>
      <c r="GZ110" s="115"/>
      <c r="HA110" s="115"/>
      <c r="HB110" s="115"/>
      <c r="HC110" s="115"/>
      <c r="HD110" s="115"/>
      <c r="HE110" s="115"/>
      <c r="HF110" s="115"/>
      <c r="HG110" s="115"/>
      <c r="HH110" s="115"/>
      <c r="HI110" s="115"/>
      <c r="HJ110" s="115"/>
      <c r="HK110" s="115"/>
      <c r="HL110" s="115"/>
      <c r="HM110" s="115"/>
      <c r="HN110" s="115"/>
      <c r="HO110" s="115"/>
      <c r="HP110" s="115"/>
      <c r="HQ110" s="115"/>
      <c r="HR110" s="115"/>
      <c r="HS110" s="115"/>
      <c r="HT110" s="115"/>
      <c r="HU110" s="115"/>
      <c r="HV110" s="115"/>
      <c r="HW110" s="115"/>
      <c r="HX110" s="115"/>
      <c r="HY110" s="115"/>
      <c r="HZ110" s="115"/>
      <c r="IA110" s="115"/>
      <c r="IB110" s="115"/>
      <c r="IC110" s="115"/>
      <c r="ID110" s="115"/>
      <c r="IE110" s="115"/>
      <c r="IF110" s="115"/>
      <c r="IG110" s="115"/>
      <c r="IH110" s="115"/>
      <c r="II110" s="115"/>
      <c r="IJ110" s="115"/>
      <c r="IK110" s="115"/>
      <c r="IL110" s="115"/>
      <c r="IM110" s="115"/>
      <c r="IN110" s="115"/>
      <c r="IO110" s="115"/>
      <c r="IP110" s="115"/>
      <c r="IQ110" s="115"/>
      <c r="IR110" s="115"/>
    </row>
    <row r="111" spans="1:12" s="118" customFormat="1" ht="39" customHeight="1">
      <c r="A111" s="145" t="s">
        <v>91</v>
      </c>
      <c r="B111" s="146"/>
      <c r="C111" s="146"/>
      <c r="D111" s="146"/>
      <c r="E111" s="146"/>
      <c r="F111" s="18"/>
      <c r="G111" s="61"/>
      <c r="H111" s="121">
        <f>H41-H110</f>
        <v>25152</v>
      </c>
      <c r="I111" s="121">
        <f>I41-I110</f>
        <v>-30282.89999999944</v>
      </c>
      <c r="J111" s="121">
        <f>J41-J110</f>
        <v>79807.69999999995</v>
      </c>
      <c r="K111" s="121">
        <f>K41-K110</f>
        <v>-18782.899999999907</v>
      </c>
      <c r="L111" s="37">
        <f>K111-I111+L126</f>
        <v>11499.999999999534</v>
      </c>
    </row>
    <row r="112" spans="1:12" s="118" customFormat="1" ht="18.75" customHeight="1" hidden="1">
      <c r="A112" s="143"/>
      <c r="B112" s="144"/>
      <c r="C112" s="144"/>
      <c r="D112" s="144"/>
      <c r="E112" s="144"/>
      <c r="F112" s="18"/>
      <c r="G112" s="61"/>
      <c r="H112" s="121"/>
      <c r="I112" s="38"/>
      <c r="J112" s="38"/>
      <c r="K112" s="38"/>
      <c r="L112" s="122">
        <f aca="true" t="shared" si="10" ref="L112:L119">K112-I112</f>
        <v>0</v>
      </c>
    </row>
    <row r="113" spans="1:12" s="118" customFormat="1" ht="69.75" customHeight="1">
      <c r="A113" s="145" t="s">
        <v>153</v>
      </c>
      <c r="B113" s="146"/>
      <c r="C113" s="146"/>
      <c r="D113" s="146"/>
      <c r="E113" s="146"/>
      <c r="F113" s="18"/>
      <c r="G113" s="61"/>
      <c r="H113" s="121">
        <f>H110-H41</f>
        <v>-25152</v>
      </c>
      <c r="I113" s="121">
        <f>I110-I41</f>
        <v>30282.89999999944</v>
      </c>
      <c r="J113" s="121">
        <f>J110-J41</f>
        <v>-79807.69999999995</v>
      </c>
      <c r="K113" s="121">
        <f>K110-K41</f>
        <v>18782.899999999907</v>
      </c>
      <c r="L113" s="123">
        <f>L110-L41</f>
        <v>-11499.999999999969</v>
      </c>
    </row>
    <row r="114" spans="1:12" ht="18.75" customHeight="1" hidden="1">
      <c r="A114" s="149"/>
      <c r="B114" s="150"/>
      <c r="C114" s="150"/>
      <c r="D114" s="150"/>
      <c r="E114" s="150"/>
      <c r="F114" s="150"/>
      <c r="G114" s="61"/>
      <c r="H114" s="38"/>
      <c r="I114" s="38"/>
      <c r="J114" s="38"/>
      <c r="K114" s="38"/>
      <c r="L114" s="37">
        <f t="shared" si="10"/>
        <v>0</v>
      </c>
    </row>
    <row r="115" spans="1:12" ht="18.75" customHeight="1" hidden="1">
      <c r="A115" s="149"/>
      <c r="B115" s="150"/>
      <c r="C115" s="150"/>
      <c r="D115" s="150"/>
      <c r="E115" s="150"/>
      <c r="F115" s="150"/>
      <c r="G115" s="61"/>
      <c r="H115" s="38"/>
      <c r="I115" s="38"/>
      <c r="J115" s="38"/>
      <c r="K115" s="38"/>
      <c r="L115" s="37">
        <f t="shared" si="10"/>
        <v>0</v>
      </c>
    </row>
    <row r="116" spans="1:12" ht="18.75" customHeight="1" hidden="1">
      <c r="A116" s="139" t="s">
        <v>92</v>
      </c>
      <c r="B116" s="140"/>
      <c r="C116" s="140"/>
      <c r="D116" s="140"/>
      <c r="E116" s="140"/>
      <c r="F116" s="140"/>
      <c r="G116" s="61"/>
      <c r="H116" s="38"/>
      <c r="I116" s="38"/>
      <c r="J116" s="39">
        <f>J117</f>
        <v>0</v>
      </c>
      <c r="K116" s="38"/>
      <c r="L116" s="37">
        <f t="shared" si="10"/>
        <v>0</v>
      </c>
    </row>
    <row r="117" spans="1:12" ht="18.75" customHeight="1" hidden="1">
      <c r="A117" s="147" t="s">
        <v>93</v>
      </c>
      <c r="B117" s="148"/>
      <c r="C117" s="148"/>
      <c r="D117" s="148"/>
      <c r="E117" s="148"/>
      <c r="F117" s="148"/>
      <c r="G117" s="61"/>
      <c r="H117" s="38"/>
      <c r="I117" s="38"/>
      <c r="J117" s="40"/>
      <c r="K117" s="38"/>
      <c r="L117" s="37">
        <f t="shared" si="10"/>
        <v>0</v>
      </c>
    </row>
    <row r="118" spans="1:12" ht="18.75" customHeight="1" hidden="1">
      <c r="A118" s="139" t="s">
        <v>92</v>
      </c>
      <c r="B118" s="140"/>
      <c r="C118" s="140"/>
      <c r="D118" s="140"/>
      <c r="E118" s="140"/>
      <c r="F118" s="140"/>
      <c r="G118" s="61"/>
      <c r="H118" s="38"/>
      <c r="I118" s="38"/>
      <c r="J118" s="39">
        <f>SUM(J119)</f>
        <v>0</v>
      </c>
      <c r="K118" s="38"/>
      <c r="L118" s="37">
        <f t="shared" si="10"/>
        <v>0</v>
      </c>
    </row>
    <row r="119" spans="1:12" ht="18.75" customHeight="1" hidden="1">
      <c r="A119" s="147" t="s">
        <v>94</v>
      </c>
      <c r="B119" s="148"/>
      <c r="C119" s="148"/>
      <c r="D119" s="148"/>
      <c r="E119" s="148"/>
      <c r="F119" s="148"/>
      <c r="G119" s="61"/>
      <c r="H119" s="38"/>
      <c r="I119" s="38"/>
      <c r="J119" s="40"/>
      <c r="K119" s="38"/>
      <c r="L119" s="37">
        <f t="shared" si="10"/>
        <v>0</v>
      </c>
    </row>
    <row r="120" spans="1:12" ht="81" customHeight="1">
      <c r="A120" s="149" t="s">
        <v>95</v>
      </c>
      <c r="B120" s="150"/>
      <c r="C120" s="150"/>
      <c r="D120" s="150"/>
      <c r="E120" s="150"/>
      <c r="F120" s="150"/>
      <c r="G120" s="61"/>
      <c r="H120" s="36">
        <f>SUM(H121:H122)</f>
        <v>-151800</v>
      </c>
      <c r="I120" s="36">
        <f>SUM(I121:I122)</f>
        <v>11500</v>
      </c>
      <c r="J120" s="36">
        <f>SUM(J121:J122)</f>
        <v>0</v>
      </c>
      <c r="K120" s="36">
        <f>SUM(K121:K122)</f>
        <v>0</v>
      </c>
      <c r="L120" s="37">
        <f>SUM(L121:L122)</f>
        <v>-11500</v>
      </c>
    </row>
    <row r="121" spans="1:12" ht="79.5" customHeight="1">
      <c r="A121" s="139" t="s">
        <v>162</v>
      </c>
      <c r="B121" s="140"/>
      <c r="C121" s="140"/>
      <c r="D121" s="140"/>
      <c r="E121" s="140"/>
      <c r="F121" s="140"/>
      <c r="G121" s="61"/>
      <c r="H121" s="36">
        <v>0</v>
      </c>
      <c r="I121" s="36">
        <v>11500</v>
      </c>
      <c r="J121" s="36">
        <v>0</v>
      </c>
      <c r="K121" s="36">
        <v>0</v>
      </c>
      <c r="L121" s="37">
        <f>SUM(K121-I121)</f>
        <v>-11500</v>
      </c>
    </row>
    <row r="122" spans="1:12" ht="79.5" customHeight="1">
      <c r="A122" s="139" t="s">
        <v>161</v>
      </c>
      <c r="B122" s="140"/>
      <c r="C122" s="140"/>
      <c r="D122" s="140"/>
      <c r="E122" s="140"/>
      <c r="F122" s="140"/>
      <c r="G122" s="61"/>
      <c r="H122" s="36">
        <v>-151800</v>
      </c>
      <c r="I122" s="36">
        <v>0</v>
      </c>
      <c r="J122" s="36">
        <v>0</v>
      </c>
      <c r="K122" s="36">
        <v>0</v>
      </c>
      <c r="L122" s="37">
        <f>SUM(K122-I122)</f>
        <v>0</v>
      </c>
    </row>
    <row r="123" spans="1:12" ht="75" customHeight="1">
      <c r="A123" s="139" t="s">
        <v>156</v>
      </c>
      <c r="B123" s="140"/>
      <c r="C123" s="140"/>
      <c r="D123" s="140"/>
      <c r="E123" s="140"/>
      <c r="F123" s="140"/>
      <c r="G123" s="61"/>
      <c r="H123" s="36">
        <v>219700</v>
      </c>
      <c r="I123" s="36">
        <v>0</v>
      </c>
      <c r="J123" s="36">
        <v>0</v>
      </c>
      <c r="K123" s="36">
        <v>0</v>
      </c>
      <c r="L123" s="37">
        <f>SUM(K123-I123)</f>
        <v>0</v>
      </c>
    </row>
    <row r="124" spans="1:12" ht="108" customHeight="1">
      <c r="A124" s="139" t="s">
        <v>155</v>
      </c>
      <c r="B124" s="140"/>
      <c r="C124" s="140"/>
      <c r="D124" s="140"/>
      <c r="E124" s="140"/>
      <c r="F124" s="140"/>
      <c r="G124" s="61"/>
      <c r="H124" s="36">
        <v>-74900</v>
      </c>
      <c r="I124" s="36">
        <v>-11500</v>
      </c>
      <c r="J124" s="36">
        <v>0</v>
      </c>
      <c r="K124" s="36">
        <v>-11500</v>
      </c>
      <c r="L124" s="37">
        <f>SUM(K124-I124)</f>
        <v>0</v>
      </c>
    </row>
    <row r="125" spans="1:12" ht="89.25" customHeight="1">
      <c r="A125" s="138" t="s">
        <v>181</v>
      </c>
      <c r="B125" s="125"/>
      <c r="C125" s="125"/>
      <c r="D125" s="125"/>
      <c r="E125" s="125"/>
      <c r="F125" s="14"/>
      <c r="G125" s="61"/>
      <c r="H125" s="36">
        <v>0</v>
      </c>
      <c r="I125" s="36">
        <v>0</v>
      </c>
      <c r="J125" s="36">
        <v>59707.8</v>
      </c>
      <c r="K125" s="36">
        <v>0</v>
      </c>
      <c r="L125" s="37">
        <v>0</v>
      </c>
    </row>
    <row r="126" spans="1:12" ht="75" customHeight="1">
      <c r="A126" s="157" t="s">
        <v>121</v>
      </c>
      <c r="B126" s="158"/>
      <c r="C126" s="158"/>
      <c r="D126" s="158"/>
      <c r="E126" s="158"/>
      <c r="F126" s="158"/>
      <c r="G126" s="61"/>
      <c r="H126" s="36">
        <v>0</v>
      </c>
      <c r="I126" s="36">
        <v>0</v>
      </c>
      <c r="J126" s="36">
        <v>0</v>
      </c>
      <c r="K126" s="36">
        <v>0</v>
      </c>
      <c r="L126" s="37">
        <v>0</v>
      </c>
    </row>
    <row r="127" spans="1:13" s="64" customFormat="1" ht="32.25" customHeight="1" thickBot="1">
      <c r="A127" s="152" t="s">
        <v>154</v>
      </c>
      <c r="B127" s="153"/>
      <c r="C127" s="153"/>
      <c r="D127" s="153"/>
      <c r="E127" s="153"/>
      <c r="F127" s="153"/>
      <c r="G127" s="62"/>
      <c r="H127" s="41">
        <v>-18152</v>
      </c>
      <c r="I127" s="41">
        <v>30282.9</v>
      </c>
      <c r="J127" s="41">
        <v>-139515.5</v>
      </c>
      <c r="K127" s="41">
        <v>30282.9</v>
      </c>
      <c r="L127" s="37">
        <v>0</v>
      </c>
      <c r="M127" s="63">
        <f>M113-M120-M126</f>
        <v>0</v>
      </c>
    </row>
    <row r="128" spans="1:13" s="64" customFormat="1" ht="18.75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8"/>
    </row>
  </sheetData>
  <sheetProtection/>
  <mergeCells count="121">
    <mergeCell ref="B71:E71"/>
    <mergeCell ref="A15:E15"/>
    <mergeCell ref="A17:E17"/>
    <mergeCell ref="A8:F8"/>
    <mergeCell ref="A33:F33"/>
    <mergeCell ref="A34:F34"/>
    <mergeCell ref="A31:F31"/>
    <mergeCell ref="A26:F26"/>
    <mergeCell ref="A24:F24"/>
    <mergeCell ref="A40:F40"/>
    <mergeCell ref="A10:F10"/>
    <mergeCell ref="A25:F25"/>
    <mergeCell ref="A16:F16"/>
    <mergeCell ref="B65:E65"/>
    <mergeCell ref="A45:F45"/>
    <mergeCell ref="A30:F30"/>
    <mergeCell ref="A28:E28"/>
    <mergeCell ref="A14:E14"/>
    <mergeCell ref="A36:E36"/>
    <mergeCell ref="A37:E37"/>
    <mergeCell ref="A39:E39"/>
    <mergeCell ref="A35:F35"/>
    <mergeCell ref="A38:F38"/>
    <mergeCell ref="A22:F22"/>
    <mergeCell ref="A32:E32"/>
    <mergeCell ref="A23:E23"/>
    <mergeCell ref="B82:E82"/>
    <mergeCell ref="A29:F29"/>
    <mergeCell ref="A41:E41"/>
    <mergeCell ref="B80:E80"/>
    <mergeCell ref="B46:E46"/>
    <mergeCell ref="B47:E47"/>
    <mergeCell ref="B48:E48"/>
    <mergeCell ref="B49:E49"/>
    <mergeCell ref="B50:E50"/>
    <mergeCell ref="B51:E51"/>
    <mergeCell ref="B77:E77"/>
    <mergeCell ref="B90:E90"/>
    <mergeCell ref="B83:E83"/>
    <mergeCell ref="A1:L1"/>
    <mergeCell ref="H4:H6"/>
    <mergeCell ref="G4:G6"/>
    <mergeCell ref="A4:F6"/>
    <mergeCell ref="I4:I6"/>
    <mergeCell ref="L4:L6"/>
    <mergeCell ref="J4:K5"/>
    <mergeCell ref="B66:E66"/>
    <mergeCell ref="B59:E59"/>
    <mergeCell ref="B60:E60"/>
    <mergeCell ref="B62:E62"/>
    <mergeCell ref="B63:E63"/>
    <mergeCell ref="B64:E64"/>
    <mergeCell ref="M4:M6"/>
    <mergeCell ref="A27:F27"/>
    <mergeCell ref="A21:F21"/>
    <mergeCell ref="A18:F18"/>
    <mergeCell ref="A19:F19"/>
    <mergeCell ref="A7:F7"/>
    <mergeCell ref="A9:F9"/>
    <mergeCell ref="A13:F13"/>
    <mergeCell ref="A11:E11"/>
    <mergeCell ref="A20:F20"/>
    <mergeCell ref="B84:E84"/>
    <mergeCell ref="B78:E78"/>
    <mergeCell ref="B88:E88"/>
    <mergeCell ref="B52:E52"/>
    <mergeCell ref="B53:E53"/>
    <mergeCell ref="B54:E54"/>
    <mergeCell ref="B55:E55"/>
    <mergeCell ref="B58:E58"/>
    <mergeCell ref="B61:E61"/>
    <mergeCell ref="B56:E56"/>
    <mergeCell ref="B89:E89"/>
    <mergeCell ref="B57:E57"/>
    <mergeCell ref="B85:E85"/>
    <mergeCell ref="B86:E86"/>
    <mergeCell ref="B87:E87"/>
    <mergeCell ref="B67:E67"/>
    <mergeCell ref="B68:E68"/>
    <mergeCell ref="B79:E79"/>
    <mergeCell ref="B73:E73"/>
    <mergeCell ref="B81:E81"/>
    <mergeCell ref="B74:E74"/>
    <mergeCell ref="B75:E75"/>
    <mergeCell ref="A115:F115"/>
    <mergeCell ref="A116:F116"/>
    <mergeCell ref="A111:E111"/>
    <mergeCell ref="B99:E99"/>
    <mergeCell ref="B91:E91"/>
    <mergeCell ref="B92:E92"/>
    <mergeCell ref="B93:E93"/>
    <mergeCell ref="B94:E94"/>
    <mergeCell ref="B97:E97"/>
    <mergeCell ref="A127:F127"/>
    <mergeCell ref="B102:E102"/>
    <mergeCell ref="B109:E109"/>
    <mergeCell ref="A110:E110"/>
    <mergeCell ref="A122:F122"/>
    <mergeCell ref="A126:F126"/>
    <mergeCell ref="B101:E101"/>
    <mergeCell ref="B100:E100"/>
    <mergeCell ref="B98:E98"/>
    <mergeCell ref="A128:L128"/>
    <mergeCell ref="A112:E112"/>
    <mergeCell ref="A113:E113"/>
    <mergeCell ref="A119:F119"/>
    <mergeCell ref="A120:F120"/>
    <mergeCell ref="A121:F121"/>
    <mergeCell ref="A118:F118"/>
    <mergeCell ref="A114:F114"/>
    <mergeCell ref="A117:F117"/>
    <mergeCell ref="A12:F12"/>
    <mergeCell ref="B70:E70"/>
    <mergeCell ref="B69:E69"/>
    <mergeCell ref="B72:E72"/>
    <mergeCell ref="B76:E76"/>
    <mergeCell ref="A125:E125"/>
    <mergeCell ref="A123:F123"/>
    <mergeCell ref="A124:F124"/>
    <mergeCell ref="B95:E95"/>
    <mergeCell ref="B96:E96"/>
  </mergeCells>
  <printOptions horizontalCentered="1"/>
  <pageMargins left="0.984251968503937" right="0.2362204724409449" top="0.7480314960629921" bottom="0.7480314960629921" header="0.31496062992125984" footer="0.31496062992125984"/>
  <pageSetup fitToHeight="0" horizontalDpi="600" verticalDpi="600" orientation="portrait" paperSize="9" scale="58" r:id="rId1"/>
  <rowBreaks count="2" manualBreakCount="2">
    <brk id="41" max="11" man="1"/>
    <brk id="9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Любовь Клочкова</cp:lastModifiedBy>
  <cp:lastPrinted>2022-11-08T10:44:50Z</cp:lastPrinted>
  <dcterms:created xsi:type="dcterms:W3CDTF">2007-03-21T07:05:33Z</dcterms:created>
  <dcterms:modified xsi:type="dcterms:W3CDTF">2023-11-09T12:36:00Z</dcterms:modified>
  <cp:category/>
  <cp:version/>
  <cp:contentType/>
  <cp:contentStatus/>
</cp:coreProperties>
</file>