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0" windowWidth="21840" windowHeight="10875" tabRatio="1000" activeTab="0"/>
  </bookViews>
  <sheets>
    <sheet name="01.10.2020-2021" sheetId="1" r:id="rId1"/>
    <sheet name="01.07.2020-2021 " sheetId="2" r:id="rId2"/>
    <sheet name="01.04.2020-2021" sheetId="3" r:id="rId3"/>
  </sheets>
  <definedNames>
    <definedName name="_xlnm.Print_Titles" localSheetId="2">'01.04.2020-2021'!$7:$10</definedName>
    <definedName name="_xlnm.Print_Titles" localSheetId="1">'01.07.2020-2021 '!$7:$10</definedName>
    <definedName name="_xlnm.Print_Titles" localSheetId="0">'01.10.2020-2021'!$7:$10</definedName>
    <definedName name="_xlnm.Print_Area" localSheetId="2">'01.04.2020-2021'!$A$1:$P$132</definedName>
    <definedName name="_xlnm.Print_Area" localSheetId="1">'01.07.2020-2021 '!$A$1:$P$133</definedName>
    <definedName name="_xlnm.Print_Area" localSheetId="0">'01.10.2020-2021'!$A$1:$P$133</definedName>
  </definedNames>
  <calcPr fullCalcOnLoad="1"/>
</workbook>
</file>

<file path=xl/sharedStrings.xml><?xml version="1.0" encoding="utf-8"?>
<sst xmlns="http://schemas.openxmlformats.org/spreadsheetml/2006/main" count="1276" uniqueCount="263">
  <si>
    <t>Финансовое управление администрации городского округа Кинешма</t>
  </si>
  <si>
    <t>Единица измерения: руб.</t>
  </si>
  <si>
    <t>Наименование показателя</t>
  </si>
  <si>
    <t>Код</t>
  </si>
  <si>
    <t/>
  </si>
  <si>
    <t xml:space="preserve">Исполнение за год </t>
  </si>
  <si>
    <t>Сумма неисполнения(-) и перевыполнения (+), рублей</t>
  </si>
  <si>
    <t>% испол-нения</t>
  </si>
  <si>
    <t>% от годовой суммы поступлений</t>
  </si>
  <si>
    <t>00010000000000000000</t>
  </si>
  <si>
    <t xml:space="preserve">      НАЛОГОВЫЕ И НЕНАЛОГОВЫЕ ДОХОДЫ</t>
  </si>
  <si>
    <t>НАЛОГОВЫЕ ДОХОДЫ</t>
  </si>
  <si>
    <t>00010102000000000000</t>
  </si>
  <si>
    <t>НДФЛ</t>
  </si>
  <si>
    <t>00010102010000000000</t>
  </si>
  <si>
    <t xml:space="preserve">            </t>
  </si>
  <si>
    <t>00010102010010000110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</si>
  <si>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</si>
  <si>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</si>
  <si>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</si>
  <si>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</si>
  <si>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00010102010012100110</t>
  </si>
  <si>
    <t>00010102010013000110</t>
  </si>
  <si>
    <t>00010102010014000110</t>
  </si>
  <si>
    <t>00010102020000000000</t>
  </si>
  <si>
    <t>00010102020010000110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</si>
  <si>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</si>
  <si>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</si>
  <si>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00010102020011000110</t>
  </si>
  <si>
    <t>00010102020012100110</t>
  </si>
  <si>
    <t>00010102020013000110</t>
  </si>
  <si>
    <t>00010102030000000000</t>
  </si>
  <si>
    <t>00010102030010000110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</si>
  <si>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</si>
  <si>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</si>
  <si>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</si>
  <si>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</si>
  <si>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00010102030012100110</t>
  </si>
  <si>
    <t>00010102030013000110</t>
  </si>
  <si>
    <t>00010102030014000110</t>
  </si>
  <si>
    <t>00010102040000000000</t>
  </si>
  <si>
    <t>00010102040010000110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</si>
  <si>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</si>
  <si>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</si>
  <si>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00010102040011000110</t>
  </si>
  <si>
    <t xml:space="preserve">                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</si>
  <si>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00010302000000000000</t>
  </si>
  <si>
    <t>АКЦИЗЫ</t>
  </si>
  <si>
    <t>00010500000000000000</t>
  </si>
  <si>
    <t>НАЛОГИ НА СОВОКУПНЫЙ ДОХОД</t>
  </si>
  <si>
    <t>00010502000000000000</t>
  </si>
  <si>
    <t>ЕНВД</t>
  </si>
  <si>
    <t>00010502010000000000</t>
  </si>
  <si>
    <t>00010502010020000110</t>
  </si>
  <si>
    <t xml:space="preserve">              Единый налог на вмененный доход для отдельных видов деятельности</t>
  </si>
  <si>
    <t xml:space="preserve">                Единый налог на вмененный доход для отдельных видов деятельности</t>
  </si>
  <si>
    <t>00010502010021000110</t>
  </si>
  <si>
    <t>00010502010022100110</t>
  </si>
  <si>
    <t>00010502010023000110</t>
  </si>
  <si>
    <t>00010502020000000000</t>
  </si>
  <si>
    <t>00010502020020000110</t>
  </si>
  <si>
    <t xml:space="preserve">              Единый налог на вмененный доход для отдельных видов деятельности (за налоговые периоды, истекшие до 1 января 2011 года)</t>
  </si>
  <si>
    <t>00010502020022100110</t>
  </si>
  <si>
    <t xml:space="preserve">                Единый налог на вмененный доход для отдельных видов деятельности (за налоговые периоды, истекшие до 1 января 2011 года)</t>
  </si>
  <si>
    <t>00010503000000000000</t>
  </si>
  <si>
    <t>ЕСХН</t>
  </si>
  <si>
    <t>00010503010000000000</t>
  </si>
  <si>
    <t>00010503010010000110</t>
  </si>
  <si>
    <t xml:space="preserve">              Единый сельскохозяйственный налог</t>
  </si>
  <si>
    <t xml:space="preserve">                Единый сельскохозяйственный налог</t>
  </si>
  <si>
    <t>00010504000000000000</t>
  </si>
  <si>
    <t>ПСН</t>
  </si>
  <si>
    <t>00010504010000000000</t>
  </si>
  <si>
    <t>00010504010020000110</t>
  </si>
  <si>
    <t xml:space="preserve">              Налог, взимаемый в связи с применением патентной системы налогообложения, зачисляемый в бюджеты городских округов</t>
  </si>
  <si>
    <t xml:space="preserve">                Налог, взимаемый в связи с применением патентной системы налогообложения, зачисляемый в бюджеты городских округов</t>
  </si>
  <si>
    <t>00010504010021000110</t>
  </si>
  <si>
    <t>00010504010022100110</t>
  </si>
  <si>
    <t>00010600000000000000</t>
  </si>
  <si>
    <t>НАЛОГИ НА ИМУЩЕСТВО</t>
  </si>
  <si>
    <t>00010601000000000000</t>
  </si>
  <si>
    <t>Налог на имущество физических лиц</t>
  </si>
  <si>
    <t>00010606032040000110</t>
  </si>
  <si>
    <t>Земельный налог с организаций</t>
  </si>
  <si>
    <t>00010606042040000110</t>
  </si>
  <si>
    <t xml:space="preserve">Земельный налог с физических лиц </t>
  </si>
  <si>
    <t>00010800000000000000</t>
  </si>
  <si>
    <t>ГОСУДАРСТВЕННАЯ ПОШЛИНА</t>
  </si>
  <si>
    <t>00010803000000000000</t>
  </si>
  <si>
    <t xml:space="preserve">          Государственная пошлина по делам, рассматриваемым в судах общей юрисдикции, мировыми судьями</t>
  </si>
  <si>
    <t>00010803010000000000</t>
  </si>
  <si>
    <t>00010803010010000110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</si>
  <si>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</si>
  <si>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</si>
  <si>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00010803010011000110</t>
  </si>
  <si>
    <t xml:space="preserve">                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</si>
  <si>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00010807000000000000</t>
  </si>
  <si>
    <t xml:space="preserve">          Государственная пошлина за выдачу разрешения на установку рекламной конструкции</t>
  </si>
  <si>
    <t>00010807150000000000</t>
  </si>
  <si>
    <t>00010807150010000110</t>
  </si>
  <si>
    <t xml:space="preserve">              Государственная пошлина за выдачу разрешения на установку рекламной конструкции</t>
  </si>
  <si>
    <t xml:space="preserve">                Государственная пошлина за выдачу разрешения на установку рекламной конструкции</t>
  </si>
  <si>
    <t>00010900000000000000</t>
  </si>
  <si>
    <t>ОТМЕНЕННЫЕ НАЛОГИ, СБОРЫ И ИНЫЕ ОБЯЗАТЕЛЬНЫЕ ПЛАТЕЖИ</t>
  </si>
  <si>
    <t>00010907032000000000</t>
  </si>
  <si>
    <t>00010907032040000110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</si>
  <si>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</si>
  <si>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00010907032041000110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</si>
  <si>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</si>
  <si>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НЕНАЛОГОВЫЕ ДОХОДЫ</t>
  </si>
  <si>
    <t>00011100000000000000</t>
  </si>
  <si>
    <t>ДОХОДЫ ОТ ИСПОЛЬЗОВАНИЯ ИМУЩЕСТВА</t>
  </si>
  <si>
    <t>00011105012040000120</t>
  </si>
  <si>
    <t>Аренда земли</t>
  </si>
  <si>
    <t>00011105034040000120</t>
  </si>
  <si>
    <t>Аренда имущества</t>
  </si>
  <si>
    <t>00011107000000000000</t>
  </si>
  <si>
    <t>Платежи от МУПов</t>
  </si>
  <si>
    <t>00011107014000000000</t>
  </si>
  <si>
    <t>00011107014040000120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</si>
  <si>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</si>
  <si>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</si>
  <si>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00011109000000000000</t>
  </si>
  <si>
    <t>Наем муниципальных помещений</t>
  </si>
  <si>
    <t>00011200000000000000</t>
  </si>
  <si>
    <t>ПЛАТЕЖИ ПРИ ПОЛЬЗОВАНИИ ПРИРОДНЫМИ РЕСУРСАМИ</t>
  </si>
  <si>
    <t>00011201010000000000</t>
  </si>
  <si>
    <t>00011201010010000120</t>
  </si>
  <si>
    <t xml:space="preserve">              Плата за выбросы загрязняющих веществ в атмосферный воздух стационарными объектами</t>
  </si>
  <si>
    <t xml:space="preserve">                Плата за выбросы загрязняющих веществ в атмосферный воздух стационарными объектами</t>
  </si>
  <si>
    <t>00011201010016000120</t>
  </si>
  <si>
    <t>00011201020000000000</t>
  </si>
  <si>
    <t>00011201020010000120</t>
  </si>
  <si>
    <t xml:space="preserve">              Плата за выбросы загрязняющих веществ в атмосферный воздух передвижными объектами</t>
  </si>
  <si>
    <t>00011201020016000120</t>
  </si>
  <si>
    <t xml:space="preserve">                Плата за выбросы загрязняющих веществ в атмосферный воздух передвижными объектами</t>
  </si>
  <si>
    <t>00011201030000000000</t>
  </si>
  <si>
    <t>00011201030010000120</t>
  </si>
  <si>
    <t xml:space="preserve">              Плата за сбросы загрязняющих веществ в водные объекты</t>
  </si>
  <si>
    <t xml:space="preserve">                Плата за сбросы загрязняющих веществ в водные объекты</t>
  </si>
  <si>
    <t>00011201030016000120</t>
  </si>
  <si>
    <t xml:space="preserve">                Плата за выбросы загрязняющих веществ в водные объекты</t>
  </si>
  <si>
    <t>00011201040000000000</t>
  </si>
  <si>
    <t>00011201040010000120</t>
  </si>
  <si>
    <t xml:space="preserve">              Плата за размещение отходов производства и потребления</t>
  </si>
  <si>
    <t xml:space="preserve">                Плата за размещение отходов производства и потребления</t>
  </si>
  <si>
    <t>00011201040016000120</t>
  </si>
  <si>
    <t xml:space="preserve">                Плата за размещение отходов прозводства и потребления</t>
  </si>
  <si>
    <t>00011300000000000000</t>
  </si>
  <si>
    <t>ДОХОДЫ ОТ ОКАЗАНИЯ ПЛАТНЫХ УСЛУГ (РАБОТ) И КОМПЕНСАЦИИ ЗАТРАТ ГОСУДАРСТВА</t>
  </si>
  <si>
    <t>00011301000000000000</t>
  </si>
  <si>
    <t>Доходы от оказания платных услуг (работ)</t>
  </si>
  <si>
    <t>00011301994000000000</t>
  </si>
  <si>
    <t>Доходы от компенсации затрат государства</t>
  </si>
  <si>
    <t>00011400000000000000</t>
  </si>
  <si>
    <t xml:space="preserve">        ДОХОДЫ ОТ ПРОДАЖИ МАТЕРИАЛЬНЫХ И НЕМАТЕРИАЛЬНЫХ АКТИВОВ</t>
  </si>
  <si>
    <t>00011402000000000000</t>
  </si>
  <si>
    <t>Доходы от реализации имущества и квартир</t>
  </si>
  <si>
    <t>00011406000000000000</t>
  </si>
  <si>
    <t>Доходы от продажи земельных участков</t>
  </si>
  <si>
    <t>00011600000000000000</t>
  </si>
  <si>
    <t xml:space="preserve">        ШТРАФЫ, САНКЦИИ, ВОЗМЕЩЕНИЕ УЩЕРБА</t>
  </si>
  <si>
    <t>00011700000000000000</t>
  </si>
  <si>
    <t xml:space="preserve">        ПРОЧИЕ НЕНАЛОГОВЫЕ ДОХОДЫ</t>
  </si>
  <si>
    <t xml:space="preserve">                 Плата за право заключения договоров на установку и эксплуатацию рекламных конструкций</t>
  </si>
  <si>
    <t>00011705040040001180</t>
  </si>
  <si>
    <t>00011705040040002180</t>
  </si>
  <si>
    <t xml:space="preserve">                Плата по договорам на установку и эксплуатацию рекламной конструкции</t>
  </si>
  <si>
    <t>00011705040040003180</t>
  </si>
  <si>
    <t xml:space="preserve">                Взносы от погашения ипотечных кредитов </t>
  </si>
  <si>
    <t>00011705040040004180</t>
  </si>
  <si>
    <t xml:space="preserve">                Прочие неналоговые доходы бюджетов городских округов</t>
  </si>
  <si>
    <t>00011705040040005180</t>
  </si>
  <si>
    <t xml:space="preserve">                Плата за предоставление торгового места</t>
  </si>
  <si>
    <t>00011705040040006180</t>
  </si>
  <si>
    <t xml:space="preserve">                Плата по договорам на размещение нестационарного объекта для осуществления торговли и оказания услуг</t>
  </si>
  <si>
    <t>00020000000000000000</t>
  </si>
  <si>
    <t xml:space="preserve">      БЕЗВОЗМЕЗДНЫЕ ПОСТУПЛЕНИЯ</t>
  </si>
  <si>
    <t>00020215000000000000</t>
  </si>
  <si>
    <t xml:space="preserve">Дотации </t>
  </si>
  <si>
    <t>00020215001000000000</t>
  </si>
  <si>
    <t xml:space="preserve">            Дотации на выравнивание бюджетной обеспеченности</t>
  </si>
  <si>
    <t>00020215001040000151</t>
  </si>
  <si>
    <t xml:space="preserve">              Дотации бюджетам городских округов на выравнивание бюджетной обеспеченности</t>
  </si>
  <si>
    <t xml:space="preserve">                Дотации бюджетам городских округов на выравнивание бюджетной обеспеченности</t>
  </si>
  <si>
    <t>00020229000000000000</t>
  </si>
  <si>
    <t>Субсидии</t>
  </si>
  <si>
    <t>00020220000000000151</t>
  </si>
  <si>
    <t>00020229999040000151</t>
  </si>
  <si>
    <t>Субвенции</t>
  </si>
  <si>
    <t>00020230000000000151</t>
  </si>
  <si>
    <t>Иные МБТ</t>
  </si>
  <si>
    <t>Поступления от фондов, негосударственных организаций и проч.</t>
  </si>
  <si>
    <t>00021900000000000000</t>
  </si>
  <si>
    <t>Возвраты остатков МБТ прошлых лет</t>
  </si>
  <si>
    <t>ИТОГО ДОХОДОВ</t>
  </si>
  <si>
    <t>Невыясненные поступления</t>
  </si>
  <si>
    <t>Плата по соглашениям об установлении сервитута</t>
  </si>
  <si>
    <t>00011105324040000120</t>
  </si>
  <si>
    <t>УСН</t>
  </si>
  <si>
    <t>00010501000000000000</t>
  </si>
  <si>
    <t>Отклонение исполнения 
(2021-2020)</t>
  </si>
  <si>
    <t>Сравнительный анализ поступлений на 01.04.2020-2021</t>
  </si>
  <si>
    <t>Исполнение на 01.04.</t>
  </si>
  <si>
    <t>00011302994000000000</t>
  </si>
  <si>
    <t>План на период</t>
  </si>
  <si>
    <t>План на год</t>
  </si>
  <si>
    <t>% поступлений от суммы плана за период</t>
  </si>
  <si>
    <r>
      <rPr>
        <sz val="10"/>
        <color indexed="8"/>
        <rFont val="Arial Cyr"/>
        <family val="0"/>
      </rPr>
      <t>Сумма неисполнения(-) 
и перевыполнения (+)</t>
    </r>
    <r>
      <rPr>
        <b/>
        <sz val="10"/>
        <color indexed="8"/>
        <rFont val="Arial Cyr"/>
        <family val="2"/>
      </rPr>
      <t xml:space="preserve"> за период, </t>
    </r>
    <r>
      <rPr>
        <sz val="10"/>
        <color indexed="8"/>
        <rFont val="Arial Cyr"/>
        <family val="0"/>
      </rPr>
      <t>рублей</t>
    </r>
  </si>
  <si>
    <r>
      <rPr>
        <sz val="10"/>
        <color indexed="8"/>
        <rFont val="Arial Cyr"/>
        <family val="0"/>
      </rPr>
      <t xml:space="preserve">Сумма неисполнения(-) и перевыполнения (+) </t>
    </r>
    <r>
      <rPr>
        <b/>
        <sz val="10"/>
        <color indexed="8"/>
        <rFont val="Arial Cyr"/>
        <family val="0"/>
      </rPr>
      <t>плана на год</t>
    </r>
    <r>
      <rPr>
        <sz val="10"/>
        <color indexed="8"/>
        <rFont val="Arial Cyr"/>
        <family val="0"/>
      </rPr>
      <t>, рублей</t>
    </r>
  </si>
  <si>
    <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</si>
  <si>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</si>
  <si>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</si>
  <si>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</si>
  <si>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</si>
  <si>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</si>
  <si>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</si>
  <si>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</si>
  <si>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</si>
  <si>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</si>
  <si>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</si>
  <si>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</si>
  <si>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</si>
  <si>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</si>
  <si>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</si>
  <si>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</si>
  <si>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</si>
  <si>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</si>
  <si>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</si>
  <si>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</si>
  <si>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</si>
  <si>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</si>
  <si>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</si>
  <si>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</si>
  <si>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</si>
  <si>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</si>
  <si>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</si>
  <si>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</si>
  <si>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</si>
  <si>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</si>
  <si>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</si>
  <si>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</si>
  <si>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</si>
  <si>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</si>
  <si>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</si>
  <si>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</si>
  <si>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</si>
  <si>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</si>
  <si>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</si>
  <si>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</si>
  <si>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</si>
  <si>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</si>
  <si>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</si>
  <si>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</si>
  <si>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</si>
  <si>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</si>
  <si>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 xml:space="preserve">ЕНВД
</t>
  </si>
  <si>
    <t>Инициативные платежи</t>
  </si>
  <si>
    <t>Исполнение на 01.07.</t>
  </si>
  <si>
    <t>Сравнительный анализ поступлений на 01.07.2020-2021</t>
  </si>
  <si>
    <t>Сравнительный анализ поступлений на 01.10.2020-2021</t>
  </si>
  <si>
    <t>Исполнение на 01.10.</t>
  </si>
  <si>
    <r>
      <rPr>
        <sz val="10"/>
        <color indexed="8"/>
        <rFont val="Arial Cyr"/>
        <family val="0"/>
      </rPr>
      <t xml:space="preserve">Сумма неисполнения
(-) и перевыполнения (+) </t>
    </r>
    <r>
      <rPr>
        <b/>
        <sz val="10"/>
        <color indexed="8"/>
        <rFont val="Arial Cyr"/>
        <family val="0"/>
      </rPr>
      <t>плана на год</t>
    </r>
    <r>
      <rPr>
        <sz val="10"/>
        <color indexed="8"/>
        <rFont val="Arial Cyr"/>
        <family val="0"/>
      </rPr>
      <t>, рублей</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</si>
</sst>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s>
  <fonts count="58">
    <font>
      <sz val="11"/>
      <name val="Calibri"/>
      <family val="2"/>
    </font>
    <font>
      <sz val="11"/>
      <color indexed="8"/>
      <name val="Calibri"/>
      <family val="2"/>
    </font>
    <font>
      <sz val="10"/>
      <color indexed="8"/>
      <name val="Arial Cyr"/>
      <family val="2"/>
    </font>
    <font>
      <b/>
      <sz val="12"/>
      <color indexed="8"/>
      <name val="Arial Cyr"/>
      <family val="2"/>
    </font>
    <font>
      <sz val="12"/>
      <color indexed="8"/>
      <name val="Arial Cyr"/>
      <family val="2"/>
    </font>
    <font>
      <b/>
      <sz val="10"/>
      <color indexed="8"/>
      <name val="Arial Cyr"/>
      <family val="0"/>
    </font>
    <font>
      <b/>
      <sz val="11"/>
      <name val="Calibri"/>
      <family val="2"/>
    </font>
    <font>
      <sz val="9"/>
      <color indexed="8"/>
      <name val="Cambria"/>
      <family val="1"/>
    </font>
    <font>
      <i/>
      <sz val="9"/>
      <color indexed="8"/>
      <name val="Cambria"/>
      <family val="1"/>
    </font>
    <font>
      <b/>
      <sz val="12"/>
      <color indexed="8"/>
      <name val="Times New Roman"/>
      <family val="1"/>
    </font>
    <font>
      <sz val="12"/>
      <color indexed="8"/>
      <name val="Times New Roman"/>
      <family val="1"/>
    </font>
    <font>
      <sz val="12"/>
      <name val="Calibri"/>
      <family val="2"/>
    </font>
    <font>
      <b/>
      <sz val="12"/>
      <name val="Calibri"/>
      <family val="2"/>
    </font>
    <font>
      <b/>
      <sz val="11"/>
      <color indexed="8"/>
      <name val="Arial Cyr"/>
      <family val="2"/>
    </font>
    <font>
      <sz val="11"/>
      <color indexed="8"/>
      <name val="Arial Cy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9"/>
      <color rgb="FF000000"/>
      <name val="Cambria"/>
      <family val="1"/>
    </font>
    <font>
      <i/>
      <sz val="9"/>
      <color rgb="FF000000"/>
      <name val="Cambria"/>
      <family val="1"/>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Arial Cyr"/>
      <family val="2"/>
    </font>
    <font>
      <b/>
      <sz val="12"/>
      <color rgb="FF000000"/>
      <name val="Times New Roman"/>
      <family val="1"/>
    </font>
    <font>
      <sz val="12"/>
      <color rgb="FF000000"/>
      <name val="Times New Roman"/>
      <family val="1"/>
    </font>
    <font>
      <b/>
      <sz val="11"/>
      <color rgb="FF000000"/>
      <name val="Arial Cyr"/>
      <family val="2"/>
    </font>
    <font>
      <sz val="11"/>
      <color rgb="FF000000"/>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57">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top style="thin">
        <color rgb="FF000000"/>
      </top>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medium"/>
      <bottom/>
    </border>
    <border>
      <left style="medium"/>
      <right/>
      <top style="thin"/>
      <bottom style="medium"/>
    </border>
    <border>
      <left/>
      <right/>
      <top style="thin"/>
      <bottom style="medium"/>
    </border>
    <border>
      <left style="thin"/>
      <right style="thin"/>
      <top style="thin"/>
      <bottom style="thin"/>
    </border>
    <border>
      <left style="medium"/>
      <right/>
      <top style="thin">
        <color rgb="FF000000"/>
      </top>
      <bottom style="thin">
        <color rgb="FF000000"/>
      </bottom>
    </border>
    <border>
      <left/>
      <right style="thin"/>
      <top style="thin"/>
      <bottom style="thin"/>
    </border>
    <border>
      <left style="thin">
        <color rgb="FF000000"/>
      </left>
      <right style="thin">
        <color rgb="FF000000"/>
      </right>
      <top/>
      <bottom style="medium"/>
    </border>
    <border>
      <left style="thin">
        <color rgb="FF000000"/>
      </left>
      <right style="thin">
        <color rgb="FF000000"/>
      </right>
      <top/>
      <bottom/>
    </border>
    <border>
      <left style="thin">
        <color rgb="FF000000"/>
      </left>
      <right style="thin">
        <color rgb="FF000000"/>
      </right>
      <top style="medium"/>
      <bottom/>
    </border>
    <border>
      <left style="thin"/>
      <right/>
      <top style="thin"/>
      <bottom/>
    </border>
    <border>
      <left style="thin"/>
      <right style="thin"/>
      <top style="thin"/>
      <bottom/>
    </border>
    <border>
      <left/>
      <right/>
      <top style="thin"/>
      <bottom/>
    </border>
    <border>
      <left style="thin"/>
      <right/>
      <top/>
      <bottom style="thin"/>
    </border>
    <border>
      <left style="thin"/>
      <right style="thin"/>
      <top/>
      <bottom style="thin"/>
    </border>
    <border>
      <left/>
      <right/>
      <top/>
      <bottom style="thin"/>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medium"/>
      <bottom style="medium"/>
    </border>
    <border>
      <left/>
      <right style="thin">
        <color rgb="FF000000"/>
      </right>
      <top style="thin">
        <color rgb="FF000000"/>
      </top>
      <bottom/>
    </border>
    <border>
      <left style="thin">
        <color rgb="FF000000"/>
      </left>
      <right/>
      <top style="thin">
        <color rgb="FF000000"/>
      </top>
      <bottom/>
    </border>
    <border>
      <left style="thin"/>
      <right/>
      <top style="thin"/>
      <bottom style="medium"/>
    </border>
    <border>
      <left style="thin"/>
      <right style="thin"/>
      <top style="thin"/>
      <bottom style="medium"/>
    </border>
    <border>
      <left/>
      <right style="thin">
        <color rgb="FF000000"/>
      </right>
      <top style="thin">
        <color rgb="FF000000"/>
      </top>
      <bottom style="medium"/>
    </border>
    <border>
      <left style="thin"/>
      <right/>
      <top style="thin"/>
      <bottom style="thin"/>
    </border>
    <border>
      <left/>
      <right style="thin">
        <color rgb="FF000000"/>
      </right>
      <top/>
      <bottom style="medium"/>
    </border>
    <border>
      <left/>
      <right style="thin">
        <color rgb="FF000000"/>
      </right>
      <top/>
      <bottom/>
    </border>
    <border>
      <left/>
      <right style="thin">
        <color rgb="FF000000"/>
      </right>
      <top style="medium"/>
      <bottom style="medium"/>
    </border>
    <border>
      <left style="medium"/>
      <right/>
      <top/>
      <bottom/>
    </border>
    <border>
      <left/>
      <right style="thin">
        <color rgb="FF000000"/>
      </right>
      <top style="thin"/>
      <bottom/>
    </border>
    <border>
      <left style="thin">
        <color rgb="FF000000"/>
      </left>
      <right style="thin">
        <color rgb="FF000000"/>
      </right>
      <top style="thin"/>
      <bottom/>
    </border>
    <border>
      <left style="medium"/>
      <right style="thin">
        <color rgb="FF000000"/>
      </right>
      <top style="thin">
        <color rgb="FF000000"/>
      </top>
      <bottom style="thin">
        <color rgb="FF000000"/>
      </bottom>
    </border>
    <border>
      <left/>
      <right style="thin"/>
      <top style="medium"/>
      <bottom/>
    </border>
    <border>
      <left/>
      <right style="thin"/>
      <top/>
      <bottom/>
    </border>
    <border>
      <left style="thin"/>
      <right style="thin"/>
      <top style="medium"/>
      <bottom style="thin"/>
    </border>
    <border>
      <left/>
      <right/>
      <top style="medium"/>
      <bottom style="thin"/>
    </border>
    <border>
      <left/>
      <right style="thin"/>
      <top style="medium"/>
      <bottom style="thin"/>
    </border>
    <border>
      <left style="thin"/>
      <right/>
      <top style="medium"/>
      <bottom style="thin"/>
    </border>
    <border>
      <left style="thin"/>
      <right style="thin"/>
      <top style="medium"/>
      <bottom/>
    </border>
    <border>
      <left style="thin"/>
      <right style="thin"/>
      <top/>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33" fillId="0" borderId="0">
      <alignment/>
      <protection/>
    </xf>
    <xf numFmtId="0" fontId="0" fillId="0" borderId="0">
      <alignment/>
      <protection/>
    </xf>
    <xf numFmtId="0" fontId="33" fillId="20" borderId="0">
      <alignment/>
      <protection/>
    </xf>
    <xf numFmtId="0" fontId="33" fillId="0" borderId="0">
      <alignment horizontal="left" wrapText="1"/>
      <protection/>
    </xf>
    <xf numFmtId="0" fontId="34" fillId="0" borderId="0">
      <alignment horizontal="center" wrapText="1"/>
      <protection/>
    </xf>
    <xf numFmtId="0" fontId="34" fillId="0" borderId="0">
      <alignment horizontal="center"/>
      <protection/>
    </xf>
    <xf numFmtId="0" fontId="33" fillId="0" borderId="0">
      <alignment horizontal="right"/>
      <protection/>
    </xf>
    <xf numFmtId="0" fontId="33" fillId="20" borderId="1">
      <alignment/>
      <protection/>
    </xf>
    <xf numFmtId="0" fontId="33" fillId="0" borderId="2">
      <alignment horizontal="center" vertical="center" wrapText="1"/>
      <protection/>
    </xf>
    <xf numFmtId="0" fontId="33" fillId="20" borderId="3">
      <alignment/>
      <protection/>
    </xf>
    <xf numFmtId="49" fontId="33" fillId="0" borderId="2">
      <alignment horizontal="center" vertical="top" shrinkToFit="1"/>
      <protection/>
    </xf>
    <xf numFmtId="0" fontId="33" fillId="0" borderId="2">
      <alignment horizontal="center" vertical="top" wrapText="1"/>
      <protection/>
    </xf>
    <xf numFmtId="4" fontId="33" fillId="0" borderId="2">
      <alignment horizontal="right" vertical="top" shrinkToFit="1"/>
      <protection/>
    </xf>
    <xf numFmtId="10" fontId="33" fillId="0" borderId="2">
      <alignment horizontal="center" vertical="top" shrinkToFit="1"/>
      <protection/>
    </xf>
    <xf numFmtId="0" fontId="33" fillId="20" borderId="4">
      <alignment/>
      <protection/>
    </xf>
    <xf numFmtId="49" fontId="35" fillId="0" borderId="2">
      <alignment horizontal="left" vertical="top" shrinkToFit="1"/>
      <protection/>
    </xf>
    <xf numFmtId="4" fontId="35" fillId="21" borderId="2">
      <alignment horizontal="right" vertical="top" shrinkToFit="1"/>
      <protection/>
    </xf>
    <xf numFmtId="10" fontId="35" fillId="21" borderId="2">
      <alignment horizontal="center" vertical="top" shrinkToFit="1"/>
      <protection/>
    </xf>
    <xf numFmtId="0" fontId="33" fillId="0" borderId="0">
      <alignment/>
      <protection/>
    </xf>
    <xf numFmtId="0" fontId="33" fillId="20" borderId="1">
      <alignment horizontal="left"/>
      <protection/>
    </xf>
    <xf numFmtId="0" fontId="33" fillId="0" borderId="2">
      <alignment horizontal="left" vertical="top" wrapText="1"/>
      <protection/>
    </xf>
    <xf numFmtId="4" fontId="35" fillId="22" borderId="2">
      <alignment horizontal="right" vertical="top" shrinkToFit="1"/>
      <protection/>
    </xf>
    <xf numFmtId="10" fontId="35" fillId="22" borderId="2">
      <alignment horizontal="center" vertical="top" shrinkToFit="1"/>
      <protection/>
    </xf>
    <xf numFmtId="0" fontId="33" fillId="20" borderId="3">
      <alignment horizontal="left"/>
      <protection/>
    </xf>
    <xf numFmtId="0" fontId="33" fillId="20" borderId="4">
      <alignment horizontal="left"/>
      <protection/>
    </xf>
    <xf numFmtId="0" fontId="33" fillId="20" borderId="0">
      <alignment horizontal="left"/>
      <protection/>
    </xf>
    <xf numFmtId="4" fontId="35" fillId="22" borderId="2">
      <alignment horizontal="right" vertical="top" shrinkToFit="1"/>
      <protection/>
    </xf>
    <xf numFmtId="4" fontId="36" fillId="0" borderId="2">
      <alignment horizontal="right" vertical="center" shrinkToFit="1"/>
      <protection/>
    </xf>
    <xf numFmtId="4" fontId="37" fillId="0" borderId="5">
      <alignment horizontal="right" vertical="center" shrinkToFit="1"/>
      <protection/>
    </xf>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6" applyNumberFormat="0" applyAlignment="0" applyProtection="0"/>
    <xf numFmtId="0" fontId="39" fillId="30" borderId="7" applyNumberFormat="0" applyAlignment="0" applyProtection="0"/>
    <xf numFmtId="0" fontId="40" fillId="30" borderId="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0" borderId="10" applyNumberFormat="0" applyFill="0" applyAlignment="0" applyProtection="0"/>
    <xf numFmtId="0" fontId="43" fillId="0" borderId="0" applyNumberFormat="0" applyFill="0" applyBorder="0" applyAlignment="0" applyProtection="0"/>
    <xf numFmtId="0" fontId="44" fillId="0" borderId="11" applyNumberFormat="0" applyFill="0" applyAlignment="0" applyProtection="0"/>
    <xf numFmtId="0" fontId="45" fillId="31" borderId="12" applyNumberFormat="0" applyAlignment="0" applyProtection="0"/>
    <xf numFmtId="0" fontId="46" fillId="0" borderId="0" applyNumberFormat="0" applyFill="0" applyBorder="0" applyAlignment="0" applyProtection="0"/>
    <xf numFmtId="0" fontId="47" fillId="32" borderId="0" applyNumberFormat="0" applyBorder="0" applyAlignment="0" applyProtection="0"/>
    <xf numFmtId="0" fontId="48" fillId="33" borderId="0" applyNumberFormat="0" applyBorder="0" applyAlignment="0" applyProtection="0"/>
    <xf numFmtId="0" fontId="49"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0" fillId="0" borderId="14"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5" borderId="0" applyNumberFormat="0" applyBorder="0" applyAlignment="0" applyProtection="0"/>
  </cellStyleXfs>
  <cellXfs count="160">
    <xf numFmtId="0" fontId="0" fillId="0" borderId="0" xfId="0" applyFont="1" applyAlignment="1">
      <alignment/>
    </xf>
    <xf numFmtId="0" fontId="0" fillId="36" borderId="0" xfId="0" applyFont="1" applyFill="1" applyAlignment="1" applyProtection="1">
      <alignment horizontal="center" vertical="center"/>
      <protection locked="0"/>
    </xf>
    <xf numFmtId="0" fontId="0" fillId="36" borderId="0" xfId="0" applyFont="1" applyFill="1" applyAlignment="1" applyProtection="1">
      <alignment horizontal="left" vertical="center"/>
      <protection locked="0"/>
    </xf>
    <xf numFmtId="0" fontId="35" fillId="36" borderId="15" xfId="42" applyNumberFormat="1" applyFont="1" applyFill="1" applyBorder="1" applyAlignment="1" applyProtection="1">
      <alignment horizontal="center" vertical="center"/>
      <protection/>
    </xf>
    <xf numFmtId="0" fontId="6" fillId="36" borderId="0" xfId="0" applyFont="1" applyFill="1" applyAlignment="1" applyProtection="1">
      <alignment horizontal="center" vertical="center"/>
      <protection locked="0"/>
    </xf>
    <xf numFmtId="0" fontId="6" fillId="10" borderId="0" xfId="0" applyFont="1" applyFill="1" applyAlignment="1" applyProtection="1">
      <alignment horizontal="center" vertical="center"/>
      <protection locked="0"/>
    </xf>
    <xf numFmtId="0" fontId="6" fillId="37" borderId="0" xfId="0" applyFont="1" applyFill="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0" fillId="38" borderId="0" xfId="0" applyFont="1" applyFill="1" applyAlignment="1" applyProtection="1">
      <alignment horizontal="center" vertical="center"/>
      <protection locked="0"/>
    </xf>
    <xf numFmtId="0" fontId="35" fillId="3" borderId="16" xfId="39" applyNumberFormat="1" applyFont="1" applyFill="1" applyBorder="1" applyAlignment="1" applyProtection="1">
      <alignment vertical="center" wrapText="1"/>
      <protection/>
    </xf>
    <xf numFmtId="0" fontId="35" fillId="3" borderId="17" xfId="39" applyNumberFormat="1" applyFont="1" applyFill="1" applyBorder="1" applyAlignment="1" applyProtection="1">
      <alignment vertical="center" wrapText="1"/>
      <protection/>
    </xf>
    <xf numFmtId="0" fontId="35" fillId="36" borderId="18" xfId="44" applyNumberFormat="1" applyFont="1" applyFill="1" applyBorder="1" applyAlignment="1" applyProtection="1">
      <alignment horizontal="center" vertical="center" wrapText="1"/>
      <protection/>
    </xf>
    <xf numFmtId="0" fontId="35" fillId="36" borderId="19" xfId="44" applyFont="1" applyFill="1" applyBorder="1" applyAlignment="1">
      <alignment horizontal="center" vertical="center" wrapText="1"/>
      <protection/>
    </xf>
    <xf numFmtId="0" fontId="35" fillId="36" borderId="20" xfId="44" applyNumberFormat="1" applyFont="1" applyFill="1" applyBorder="1" applyAlignment="1" applyProtection="1">
      <alignment horizontal="center" vertical="center" wrapText="1"/>
      <protection/>
    </xf>
    <xf numFmtId="0" fontId="35" fillId="36" borderId="18" xfId="44" applyFont="1" applyFill="1" applyBorder="1" applyAlignment="1">
      <alignment horizontal="center" vertical="center" wrapText="1"/>
      <protection/>
    </xf>
    <xf numFmtId="4" fontId="34" fillId="10" borderId="21" xfId="57" applyFont="1" applyFill="1" applyBorder="1" applyAlignment="1" applyProtection="1">
      <alignment horizontal="center" vertical="center" shrinkToFit="1"/>
      <protection/>
    </xf>
    <xf numFmtId="10" fontId="34" fillId="10" borderId="21" xfId="57" applyNumberFormat="1" applyFont="1" applyFill="1" applyBorder="1" applyAlignment="1" applyProtection="1">
      <alignment horizontal="center" vertical="center" shrinkToFit="1"/>
      <protection/>
    </xf>
    <xf numFmtId="4" fontId="34" fillId="10" borderId="22" xfId="57" applyFont="1" applyFill="1" applyBorder="1" applyAlignment="1" applyProtection="1">
      <alignment horizontal="center" vertical="center" shrinkToFit="1"/>
      <protection/>
    </xf>
    <xf numFmtId="10" fontId="34" fillId="10" borderId="23" xfId="57" applyNumberFormat="1" applyFont="1" applyFill="1" applyBorder="1" applyAlignment="1" applyProtection="1">
      <alignment horizontal="center" vertical="center" shrinkToFit="1"/>
      <protection/>
    </xf>
    <xf numFmtId="4" fontId="34" fillId="10" borderId="23" xfId="57" applyFont="1" applyFill="1" applyBorder="1" applyAlignment="1" applyProtection="1">
      <alignment horizontal="center" vertical="center" shrinkToFit="1"/>
      <protection/>
    </xf>
    <xf numFmtId="4" fontId="34" fillId="37" borderId="24" xfId="57" applyFont="1" applyFill="1" applyBorder="1" applyAlignment="1" applyProtection="1">
      <alignment horizontal="center" vertical="center" shrinkToFit="1"/>
      <protection/>
    </xf>
    <xf numFmtId="4" fontId="34" fillId="37" borderId="25" xfId="57" applyFont="1" applyFill="1" applyBorder="1" applyAlignment="1" applyProtection="1">
      <alignment horizontal="center" vertical="center" shrinkToFit="1"/>
      <protection/>
    </xf>
    <xf numFmtId="43" fontId="34" fillId="37" borderId="26" xfId="90" applyFont="1" applyFill="1" applyBorder="1" applyAlignment="1" applyProtection="1">
      <alignment horizontal="center" vertical="center" shrinkToFit="1"/>
      <protection/>
    </xf>
    <xf numFmtId="10" fontId="34" fillId="37" borderId="24" xfId="57" applyNumberFormat="1" applyFont="1" applyFill="1" applyBorder="1" applyAlignment="1" applyProtection="1">
      <alignment horizontal="center" vertical="center" shrinkToFit="1"/>
      <protection/>
    </xf>
    <xf numFmtId="4" fontId="34" fillId="37" borderId="25" xfId="53" applyNumberFormat="1" applyFont="1" applyFill="1" applyBorder="1" applyAlignment="1" applyProtection="1">
      <alignment horizontal="center" vertical="center" shrinkToFit="1"/>
      <protection/>
    </xf>
    <xf numFmtId="4" fontId="34" fillId="37" borderId="26" xfId="57" applyFont="1" applyFill="1" applyBorder="1" applyAlignment="1" applyProtection="1">
      <alignment horizontal="center" vertical="center" shrinkToFit="1"/>
      <protection/>
    </xf>
    <xf numFmtId="4" fontId="34" fillId="37" borderId="27" xfId="57" applyFont="1" applyFill="1" applyBorder="1" applyAlignment="1" applyProtection="1">
      <alignment horizontal="center" vertical="center" shrinkToFit="1"/>
      <protection/>
    </xf>
    <xf numFmtId="4" fontId="34" fillId="37" borderId="28" xfId="57" applyFont="1" applyFill="1" applyBorder="1" applyAlignment="1" applyProtection="1">
      <alignment horizontal="center" vertical="center" shrinkToFit="1"/>
      <protection/>
    </xf>
    <xf numFmtId="43" fontId="34" fillId="37" borderId="29" xfId="90" applyFont="1" applyFill="1" applyBorder="1" applyAlignment="1" applyProtection="1">
      <alignment horizontal="center" vertical="center" shrinkToFit="1"/>
      <protection/>
    </xf>
    <xf numFmtId="10" fontId="34" fillId="37" borderId="27" xfId="57" applyNumberFormat="1" applyFont="1" applyFill="1" applyBorder="1" applyAlignment="1" applyProtection="1">
      <alignment horizontal="center" vertical="center" shrinkToFit="1"/>
      <protection/>
    </xf>
    <xf numFmtId="4" fontId="34" fillId="37" borderId="29" xfId="57" applyFont="1" applyFill="1" applyBorder="1" applyAlignment="1" applyProtection="1">
      <alignment horizontal="center" vertical="center" shrinkToFit="1"/>
      <protection/>
    </xf>
    <xf numFmtId="4" fontId="34" fillId="37" borderId="5" xfId="57" applyFont="1" applyFill="1" applyBorder="1" applyAlignment="1" applyProtection="1">
      <alignment horizontal="center" vertical="center" shrinkToFit="1"/>
      <protection/>
    </xf>
    <xf numFmtId="43" fontId="34" fillId="37" borderId="30" xfId="90" applyFont="1" applyFill="1" applyBorder="1" applyAlignment="1" applyProtection="1">
      <alignment horizontal="center" vertical="center" shrinkToFit="1"/>
      <protection/>
    </xf>
    <xf numFmtId="10" fontId="34" fillId="37" borderId="28" xfId="57" applyNumberFormat="1" applyFont="1" applyFill="1" applyBorder="1" applyAlignment="1" applyProtection="1">
      <alignment horizontal="center" vertical="center" shrinkToFit="1"/>
      <protection/>
    </xf>
    <xf numFmtId="10" fontId="34" fillId="37" borderId="5" xfId="57" applyNumberFormat="1" applyFont="1" applyFill="1" applyBorder="1" applyAlignment="1" applyProtection="1">
      <alignment horizontal="center" vertical="center" shrinkToFit="1"/>
      <protection/>
    </xf>
    <xf numFmtId="4" fontId="34" fillId="37" borderId="31" xfId="57" applyFont="1" applyFill="1" applyBorder="1" applyAlignment="1" applyProtection="1">
      <alignment horizontal="center" vertical="center" shrinkToFit="1"/>
      <protection/>
    </xf>
    <xf numFmtId="4" fontId="34" fillId="37" borderId="2" xfId="57" applyFont="1" applyFill="1" applyBorder="1" applyAlignment="1" applyProtection="1">
      <alignment horizontal="center" vertical="center" shrinkToFit="1"/>
      <protection/>
    </xf>
    <xf numFmtId="43" fontId="34" fillId="37" borderId="32" xfId="90" applyFont="1" applyFill="1" applyBorder="1" applyAlignment="1" applyProtection="1">
      <alignment horizontal="center" vertical="center" shrinkToFit="1"/>
      <protection/>
    </xf>
    <xf numFmtId="10" fontId="34" fillId="37" borderId="18" xfId="57" applyNumberFormat="1" applyFont="1" applyFill="1" applyBorder="1" applyAlignment="1" applyProtection="1">
      <alignment horizontal="center" vertical="center" shrinkToFit="1"/>
      <protection/>
    </xf>
    <xf numFmtId="10" fontId="34" fillId="37" borderId="2" xfId="57" applyNumberFormat="1" applyFont="1" applyFill="1" applyBorder="1" applyAlignment="1" applyProtection="1">
      <alignment horizontal="center" vertical="center" shrinkToFit="1"/>
      <protection/>
    </xf>
    <xf numFmtId="4" fontId="34" fillId="37" borderId="33" xfId="57" applyFont="1" applyFill="1" applyBorder="1" applyAlignment="1" applyProtection="1">
      <alignment horizontal="center" vertical="center" shrinkToFit="1"/>
      <protection/>
    </xf>
    <xf numFmtId="43" fontId="34" fillId="37" borderId="2" xfId="90" applyFont="1" applyFill="1" applyBorder="1" applyAlignment="1" applyProtection="1">
      <alignment horizontal="center" vertical="center" shrinkToFit="1"/>
      <protection/>
    </xf>
    <xf numFmtId="4" fontId="53" fillId="36" borderId="2" xfId="57" applyFont="1" applyFill="1" applyBorder="1" applyAlignment="1" applyProtection="1">
      <alignment horizontal="center" vertical="center" shrinkToFit="1"/>
      <protection/>
    </xf>
    <xf numFmtId="43" fontId="53" fillId="36" borderId="2" xfId="90" applyFont="1" applyFill="1" applyBorder="1" applyAlignment="1" applyProtection="1">
      <alignment horizontal="center" vertical="center" shrinkToFit="1"/>
      <protection/>
    </xf>
    <xf numFmtId="10" fontId="53" fillId="36" borderId="2" xfId="57" applyNumberFormat="1" applyFont="1" applyFill="1" applyBorder="1" applyAlignment="1" applyProtection="1">
      <alignment horizontal="center" vertical="center" shrinkToFit="1"/>
      <protection/>
    </xf>
    <xf numFmtId="4" fontId="34" fillId="10" borderId="2" xfId="57" applyFont="1" applyFill="1" applyBorder="1" applyAlignment="1" applyProtection="1">
      <alignment horizontal="center" vertical="center" shrinkToFit="1"/>
      <protection/>
    </xf>
    <xf numFmtId="10" fontId="34" fillId="37" borderId="2" xfId="57" applyNumberFormat="1" applyFont="1" applyFill="1" applyBorder="1" applyAlignment="1" applyProtection="1">
      <alignment horizontal="center" vertical="center" shrinkToFit="1"/>
      <protection/>
    </xf>
    <xf numFmtId="4" fontId="53" fillId="0" borderId="2" xfId="57" applyFont="1" applyFill="1" applyBorder="1" applyAlignment="1" applyProtection="1">
      <alignment horizontal="center" vertical="center" shrinkToFit="1"/>
      <protection/>
    </xf>
    <xf numFmtId="4" fontId="53" fillId="36" borderId="2" xfId="57" applyFont="1" applyFill="1" applyBorder="1" applyAlignment="1" applyProtection="1">
      <alignment horizontal="center" vertical="center" shrinkToFit="1"/>
      <protection/>
    </xf>
    <xf numFmtId="4" fontId="34" fillId="36" borderId="2" xfId="57" applyFont="1" applyFill="1" applyBorder="1" applyAlignment="1" applyProtection="1">
      <alignment horizontal="center" vertical="center" shrinkToFit="1"/>
      <protection/>
    </xf>
    <xf numFmtId="4" fontId="53" fillId="36" borderId="34" xfId="57" applyFont="1" applyFill="1" applyBorder="1" applyAlignment="1" applyProtection="1">
      <alignment horizontal="center" vertical="center" shrinkToFit="1"/>
      <protection/>
    </xf>
    <xf numFmtId="10" fontId="53" fillId="36" borderId="34" xfId="57" applyNumberFormat="1" applyFont="1" applyFill="1" applyBorder="1" applyAlignment="1" applyProtection="1">
      <alignment horizontal="center" vertical="center" shrinkToFit="1"/>
      <protection/>
    </xf>
    <xf numFmtId="43" fontId="34" fillId="10" borderId="35" xfId="90" applyFont="1" applyFill="1" applyBorder="1" applyAlignment="1" applyProtection="1">
      <alignment horizontal="center" vertical="center" shrinkToFit="1"/>
      <protection/>
    </xf>
    <xf numFmtId="10" fontId="34" fillId="10" borderId="35" xfId="57" applyNumberFormat="1" applyFont="1" applyFill="1" applyBorder="1" applyAlignment="1" applyProtection="1">
      <alignment horizontal="center" vertical="center" shrinkToFit="1"/>
      <protection/>
    </xf>
    <xf numFmtId="4" fontId="34" fillId="10" borderId="35" xfId="57" applyFont="1" applyFill="1" applyBorder="1" applyAlignment="1" applyProtection="1">
      <alignment horizontal="center" vertical="center" shrinkToFit="1"/>
      <protection/>
    </xf>
    <xf numFmtId="4" fontId="54" fillId="10" borderId="35" xfId="57" applyFont="1" applyFill="1" applyBorder="1" applyAlignment="1" applyProtection="1">
      <alignment horizontal="center" vertical="center" shrinkToFit="1"/>
      <protection/>
    </xf>
    <xf numFmtId="4" fontId="53" fillId="36" borderId="5" xfId="57" applyFont="1" applyFill="1" applyBorder="1" applyAlignment="1" applyProtection="1">
      <alignment horizontal="center" vertical="center" shrinkToFit="1"/>
      <protection/>
    </xf>
    <xf numFmtId="43" fontId="53" fillId="36" borderId="5" xfId="90" applyFont="1" applyFill="1" applyBorder="1" applyAlignment="1" applyProtection="1">
      <alignment horizontal="center" vertical="center" shrinkToFit="1"/>
      <protection/>
    </xf>
    <xf numFmtId="10" fontId="53" fillId="36" borderId="5" xfId="57" applyNumberFormat="1" applyFont="1" applyFill="1" applyBorder="1" applyAlignment="1" applyProtection="1">
      <alignment horizontal="center" vertical="center" shrinkToFit="1"/>
      <protection/>
    </xf>
    <xf numFmtId="4" fontId="55" fillId="36" borderId="5" xfId="57" applyFont="1" applyFill="1" applyBorder="1" applyAlignment="1" applyProtection="1">
      <alignment horizontal="center" vertical="center" shrinkToFit="1"/>
      <protection/>
    </xf>
    <xf numFmtId="43" fontId="34" fillId="3" borderId="18" xfId="90" applyFont="1" applyFill="1" applyBorder="1" applyAlignment="1" applyProtection="1">
      <alignment horizontal="center" vertical="center" shrinkToFit="1"/>
      <protection/>
    </xf>
    <xf numFmtId="10" fontId="34" fillId="3" borderId="36" xfId="57" applyNumberFormat="1" applyFont="1" applyFill="1" applyBorder="1" applyAlignment="1" applyProtection="1">
      <alignment horizontal="center" vertical="center" shrinkToFit="1"/>
      <protection/>
    </xf>
    <xf numFmtId="4" fontId="34" fillId="3" borderId="37" xfId="52" applyFont="1" applyFill="1" applyBorder="1" applyAlignment="1" applyProtection="1">
      <alignment horizontal="center" vertical="center" shrinkToFit="1"/>
      <protection/>
    </xf>
    <xf numFmtId="4" fontId="55" fillId="3" borderId="5" xfId="57" applyFont="1" applyFill="1" applyBorder="1" applyAlignment="1" applyProtection="1">
      <alignment horizontal="center" vertical="center" shrinkToFit="1"/>
      <protection/>
    </xf>
    <xf numFmtId="4" fontId="34" fillId="3" borderId="18" xfId="52" applyFont="1" applyFill="1" applyBorder="1" applyAlignment="1" applyProtection="1">
      <alignment horizontal="center" vertical="center" shrinkToFit="1"/>
      <protection/>
    </xf>
    <xf numFmtId="4" fontId="34" fillId="3" borderId="34" xfId="57" applyFont="1" applyFill="1" applyBorder="1" applyAlignment="1" applyProtection="1">
      <alignment horizontal="center" vertical="center" shrinkToFit="1"/>
      <protection/>
    </xf>
    <xf numFmtId="43" fontId="53" fillId="38" borderId="18" xfId="90" applyFont="1" applyFill="1" applyBorder="1" applyAlignment="1" applyProtection="1">
      <alignment horizontal="center" vertical="center"/>
      <protection/>
    </xf>
    <xf numFmtId="43" fontId="11" fillId="38" borderId="18" xfId="90" applyFont="1" applyFill="1" applyBorder="1" applyAlignment="1" applyProtection="1">
      <alignment horizontal="center" vertical="center"/>
      <protection locked="0"/>
    </xf>
    <xf numFmtId="10" fontId="34" fillId="38" borderId="36" xfId="57" applyNumberFormat="1" applyFont="1" applyFill="1" applyBorder="1" applyAlignment="1" applyProtection="1">
      <alignment horizontal="center" vertical="center" shrinkToFit="1"/>
      <protection/>
    </xf>
    <xf numFmtId="43" fontId="53" fillId="38" borderId="24" xfId="90" applyFont="1" applyFill="1" applyBorder="1" applyAlignment="1" applyProtection="1">
      <alignment horizontal="center" vertical="center"/>
      <protection/>
    </xf>
    <xf numFmtId="0" fontId="11" fillId="38" borderId="25" xfId="0" applyFont="1" applyFill="1" applyBorder="1" applyAlignment="1" applyProtection="1">
      <alignment horizontal="center" vertical="center"/>
      <protection locked="0"/>
    </xf>
    <xf numFmtId="43" fontId="12" fillId="3" borderId="38" xfId="0" applyNumberFormat="1" applyFont="1" applyFill="1" applyBorder="1" applyAlignment="1" applyProtection="1">
      <alignment horizontal="center" vertical="center"/>
      <protection locked="0"/>
    </xf>
    <xf numFmtId="43" fontId="12" fillId="3" borderId="39" xfId="0" applyNumberFormat="1" applyFont="1" applyFill="1" applyBorder="1" applyAlignment="1" applyProtection="1">
      <alignment horizontal="center" vertical="center"/>
      <protection locked="0"/>
    </xf>
    <xf numFmtId="10" fontId="34" fillId="3" borderId="40" xfId="57" applyNumberFormat="1" applyFont="1" applyFill="1" applyBorder="1" applyAlignment="1" applyProtection="1">
      <alignment horizontal="center" vertical="center" shrinkToFit="1"/>
      <protection/>
    </xf>
    <xf numFmtId="4" fontId="34" fillId="3" borderId="38" xfId="39" applyNumberFormat="1" applyFont="1" applyFill="1" applyBorder="1" applyAlignment="1" applyProtection="1">
      <alignment horizontal="center" vertical="center" wrapText="1"/>
      <protection/>
    </xf>
    <xf numFmtId="4" fontId="54" fillId="3" borderId="41" xfId="39" applyNumberFormat="1" applyFont="1" applyFill="1" applyBorder="1" applyAlignment="1" applyProtection="1">
      <alignment horizontal="center" vertical="center" wrapText="1"/>
      <protection/>
    </xf>
    <xf numFmtId="4" fontId="34" fillId="3" borderId="18" xfId="39" applyNumberFormat="1" applyFont="1" applyFill="1" applyBorder="1" applyAlignment="1" applyProtection="1">
      <alignment horizontal="center" vertical="center" wrapText="1"/>
      <protection/>
    </xf>
    <xf numFmtId="4" fontId="54" fillId="3" borderId="18" xfId="39" applyNumberFormat="1" applyFont="1" applyFill="1" applyBorder="1" applyAlignment="1" applyProtection="1">
      <alignment horizontal="center" vertical="center" wrapText="1"/>
      <protection/>
    </xf>
    <xf numFmtId="49" fontId="56" fillId="10" borderId="19" xfId="46" applyFont="1" applyFill="1" applyBorder="1" applyAlignment="1" applyProtection="1">
      <alignment horizontal="center" vertical="center" shrinkToFit="1"/>
      <protection/>
    </xf>
    <xf numFmtId="49" fontId="56" fillId="10" borderId="18" xfId="46" applyFont="1" applyFill="1" applyBorder="1" applyAlignment="1" applyProtection="1">
      <alignment horizontal="center" vertical="center" shrinkToFit="1"/>
      <protection/>
    </xf>
    <xf numFmtId="0" fontId="56" fillId="10" borderId="42" xfId="56" applyNumberFormat="1" applyFont="1" applyFill="1" applyBorder="1" applyAlignment="1" applyProtection="1">
      <alignment horizontal="left" vertical="center" wrapText="1"/>
      <protection/>
    </xf>
    <xf numFmtId="49" fontId="56" fillId="10" borderId="21" xfId="46" applyFont="1" applyFill="1" applyBorder="1" applyAlignment="1" applyProtection="1">
      <alignment horizontal="left" vertical="center"/>
      <protection/>
    </xf>
    <xf numFmtId="49" fontId="56" fillId="10" borderId="25" xfId="46" applyFont="1" applyFill="1" applyBorder="1" applyAlignment="1" applyProtection="1">
      <alignment horizontal="center" vertical="center" shrinkToFit="1"/>
      <protection/>
    </xf>
    <xf numFmtId="0" fontId="56" fillId="10" borderId="43" xfId="56" applyNumberFormat="1" applyFont="1" applyFill="1" applyBorder="1" applyAlignment="1" applyProtection="1">
      <alignment horizontal="left" vertical="center" wrapText="1"/>
      <protection/>
    </xf>
    <xf numFmtId="49" fontId="56" fillId="10" borderId="22" xfId="46" applyFont="1" applyFill="1" applyBorder="1" applyAlignment="1" applyProtection="1">
      <alignment horizontal="left" vertical="center"/>
      <protection/>
    </xf>
    <xf numFmtId="49" fontId="56" fillId="37" borderId="19" xfId="46" applyFont="1" applyFill="1" applyBorder="1" applyAlignment="1" applyProtection="1">
      <alignment horizontal="center" vertical="center" shrinkToFit="1"/>
      <protection/>
    </xf>
    <xf numFmtId="49" fontId="56" fillId="37" borderId="25" xfId="46" applyFont="1" applyFill="1" applyBorder="1" applyAlignment="1" applyProtection="1">
      <alignment horizontal="center" vertical="center" shrinkToFit="1"/>
      <protection/>
    </xf>
    <xf numFmtId="0" fontId="56" fillId="37" borderId="26" xfId="56" applyNumberFormat="1" applyFont="1" applyFill="1" applyBorder="1" applyAlignment="1" applyProtection="1">
      <alignment horizontal="left" vertical="center" wrapText="1"/>
      <protection/>
    </xf>
    <xf numFmtId="49" fontId="56" fillId="37" borderId="24" xfId="46" applyFont="1" applyFill="1" applyBorder="1" applyAlignment="1" applyProtection="1">
      <alignment horizontal="left" vertical="center"/>
      <protection/>
    </xf>
    <xf numFmtId="49" fontId="56" fillId="37" borderId="28" xfId="46" applyFont="1" applyFill="1" applyBorder="1" applyAlignment="1" applyProtection="1">
      <alignment horizontal="center" vertical="center" shrinkToFit="1"/>
      <protection/>
    </xf>
    <xf numFmtId="0" fontId="56" fillId="37" borderId="29" xfId="56" applyNumberFormat="1" applyFont="1" applyFill="1" applyBorder="1" applyAlignment="1" applyProtection="1">
      <alignment horizontal="left" vertical="center" wrapText="1"/>
      <protection/>
    </xf>
    <xf numFmtId="49" fontId="56" fillId="37" borderId="27" xfId="46" applyFont="1" applyFill="1" applyBorder="1" applyAlignment="1" applyProtection="1">
      <alignment horizontal="left" vertical="center"/>
      <protection/>
    </xf>
    <xf numFmtId="0" fontId="56" fillId="37" borderId="31" xfId="56" applyNumberFormat="1" applyFont="1" applyFill="1" applyBorder="1" applyAlignment="1" applyProtection="1">
      <alignment horizontal="left" vertical="center" wrapText="1"/>
      <protection/>
    </xf>
    <xf numFmtId="49" fontId="56" fillId="37" borderId="5" xfId="46" applyFont="1" applyFill="1" applyBorder="1" applyAlignment="1" applyProtection="1">
      <alignment horizontal="left" vertical="center"/>
      <protection/>
    </xf>
    <xf numFmtId="49" fontId="56" fillId="37" borderId="18" xfId="46" applyFont="1" applyFill="1" applyBorder="1" applyAlignment="1" applyProtection="1">
      <alignment horizontal="center" vertical="center" shrinkToFit="1"/>
      <protection/>
    </xf>
    <xf numFmtId="0" fontId="56" fillId="37" borderId="33" xfId="56" applyNumberFormat="1" applyFont="1" applyFill="1" applyBorder="1" applyAlignment="1" applyProtection="1">
      <alignment horizontal="left" vertical="center" wrapText="1"/>
      <protection/>
    </xf>
    <xf numFmtId="49" fontId="56" fillId="37" borderId="2" xfId="46" applyFont="1" applyFill="1" applyBorder="1" applyAlignment="1" applyProtection="1">
      <alignment horizontal="left" vertical="center"/>
      <protection/>
    </xf>
    <xf numFmtId="0" fontId="57" fillId="36" borderId="33" xfId="56" applyNumberFormat="1" applyFont="1" applyFill="1" applyBorder="1" applyAlignment="1" applyProtection="1">
      <alignment horizontal="left" vertical="center" wrapText="1"/>
      <protection/>
    </xf>
    <xf numFmtId="49" fontId="57" fillId="36" borderId="2" xfId="46" applyFont="1" applyFill="1" applyBorder="1" applyAlignment="1" applyProtection="1">
      <alignment horizontal="left" vertical="center"/>
      <protection/>
    </xf>
    <xf numFmtId="49" fontId="57" fillId="36" borderId="19" xfId="46" applyFont="1" applyFill="1" applyBorder="1" applyAlignment="1" applyProtection="1">
      <alignment horizontal="center" vertical="center" shrinkToFit="1"/>
      <protection/>
    </xf>
    <xf numFmtId="49" fontId="57" fillId="36" borderId="18" xfId="46" applyFont="1" applyFill="1" applyBorder="1" applyAlignment="1" applyProtection="1">
      <alignment horizontal="center" vertical="center" shrinkToFit="1"/>
      <protection/>
    </xf>
    <xf numFmtId="0" fontId="56" fillId="10" borderId="33" xfId="56" applyNumberFormat="1" applyFont="1" applyFill="1" applyBorder="1" applyAlignment="1" applyProtection="1">
      <alignment horizontal="left" vertical="center" wrapText="1"/>
      <protection/>
    </xf>
    <xf numFmtId="49" fontId="56" fillId="10" borderId="2" xfId="46" applyFont="1" applyFill="1" applyBorder="1" applyAlignment="1" applyProtection="1">
      <alignment horizontal="left" vertical="center"/>
      <protection/>
    </xf>
    <xf numFmtId="49" fontId="56" fillId="36" borderId="19" xfId="46" applyFont="1" applyFill="1" applyBorder="1" applyAlignment="1" applyProtection="1">
      <alignment horizontal="center" vertical="center" shrinkToFit="1"/>
      <protection/>
    </xf>
    <xf numFmtId="49" fontId="56" fillId="36" borderId="18" xfId="46" applyFont="1" applyFill="1" applyBorder="1" applyAlignment="1" applyProtection="1">
      <alignment horizontal="center" vertical="center" shrinkToFit="1"/>
      <protection/>
    </xf>
    <xf numFmtId="0" fontId="57" fillId="36" borderId="36" xfId="56" applyNumberFormat="1" applyFont="1" applyFill="1" applyBorder="1" applyAlignment="1" applyProtection="1">
      <alignment horizontal="left" vertical="center" wrapText="1"/>
      <protection/>
    </xf>
    <xf numFmtId="49" fontId="57" fillId="36" borderId="34" xfId="46" applyFont="1" applyFill="1" applyBorder="1" applyAlignment="1" applyProtection="1">
      <alignment horizontal="left" vertical="center"/>
      <protection/>
    </xf>
    <xf numFmtId="0" fontId="56" fillId="10" borderId="44" xfId="56" applyNumberFormat="1" applyFont="1" applyFill="1" applyBorder="1" applyAlignment="1" applyProtection="1">
      <alignment horizontal="left" vertical="center" wrapText="1"/>
      <protection/>
    </xf>
    <xf numFmtId="49" fontId="56" fillId="10" borderId="35" xfId="46" applyFont="1" applyFill="1" applyBorder="1" applyAlignment="1" applyProtection="1">
      <alignment horizontal="left" vertical="center"/>
      <protection/>
    </xf>
    <xf numFmtId="0" fontId="57" fillId="36" borderId="31" xfId="56" applyNumberFormat="1" applyFont="1" applyFill="1" applyBorder="1" applyAlignment="1" applyProtection="1">
      <alignment horizontal="left" vertical="center" wrapText="1"/>
      <protection/>
    </xf>
    <xf numFmtId="49" fontId="57" fillId="36" borderId="5" xfId="46" applyFont="1" applyFill="1" applyBorder="1" applyAlignment="1" applyProtection="1">
      <alignment horizontal="left" vertical="center"/>
      <protection/>
    </xf>
    <xf numFmtId="0" fontId="57" fillId="38" borderId="45" xfId="54" applyNumberFormat="1" applyFont="1" applyFill="1" applyBorder="1" applyAlignment="1" applyProtection="1">
      <alignment horizontal="center" vertical="center"/>
      <protection/>
    </xf>
    <xf numFmtId="0" fontId="57" fillId="38" borderId="0" xfId="54" applyNumberFormat="1" applyFont="1" applyFill="1" applyBorder="1" applyAlignment="1" applyProtection="1">
      <alignment horizontal="center" vertical="center"/>
      <protection/>
    </xf>
    <xf numFmtId="0" fontId="56" fillId="38" borderId="25" xfId="54" applyNumberFormat="1" applyFont="1" applyFill="1" applyBorder="1" applyAlignment="1" applyProtection="1">
      <alignment horizontal="left" vertical="center"/>
      <protection/>
    </xf>
    <xf numFmtId="0" fontId="57" fillId="38" borderId="25" xfId="54" applyNumberFormat="1" applyFont="1" applyFill="1" applyBorder="1" applyAlignment="1" applyProtection="1">
      <alignment horizontal="center" vertical="center"/>
      <protection/>
    </xf>
    <xf numFmtId="49" fontId="57" fillId="36" borderId="25" xfId="46" applyFont="1" applyFill="1" applyBorder="1" applyAlignment="1" applyProtection="1">
      <alignment horizontal="center" vertical="center" shrinkToFit="1"/>
      <protection/>
    </xf>
    <xf numFmtId="43" fontId="53" fillId="36" borderId="34" xfId="90" applyFont="1" applyFill="1" applyBorder="1" applyAlignment="1" applyProtection="1">
      <alignment horizontal="center" vertical="center" shrinkToFit="1"/>
      <protection/>
    </xf>
    <xf numFmtId="0" fontId="57" fillId="36" borderId="46" xfId="56" applyNumberFormat="1" applyFont="1" applyFill="1" applyBorder="1" applyAlignment="1" applyProtection="1">
      <alignment horizontal="left" vertical="center" wrapText="1"/>
      <protection/>
    </xf>
    <xf numFmtId="49" fontId="57" fillId="36" borderId="47" xfId="46" applyFont="1" applyFill="1" applyBorder="1" applyAlignment="1" applyProtection="1">
      <alignment horizontal="left" vertical="center"/>
      <protection/>
    </xf>
    <xf numFmtId="4" fontId="53" fillId="36" borderId="47" xfId="57" applyFont="1" applyFill="1" applyBorder="1" applyAlignment="1" applyProtection="1">
      <alignment horizontal="center" vertical="center" shrinkToFit="1"/>
      <protection/>
    </xf>
    <xf numFmtId="43" fontId="53" fillId="36" borderId="47" xfId="90" applyFont="1" applyFill="1" applyBorder="1" applyAlignment="1" applyProtection="1">
      <alignment horizontal="center" vertical="center" shrinkToFit="1"/>
      <protection/>
    </xf>
    <xf numFmtId="10" fontId="53" fillId="36" borderId="47" xfId="57" applyNumberFormat="1" applyFont="1" applyFill="1" applyBorder="1" applyAlignment="1" applyProtection="1">
      <alignment horizontal="center" vertical="center" shrinkToFit="1"/>
      <protection/>
    </xf>
    <xf numFmtId="0" fontId="35" fillId="36" borderId="19" xfId="44" applyFont="1" applyFill="1" applyBorder="1" applyAlignment="1">
      <alignment horizontal="center" vertical="center" wrapText="1"/>
      <protection/>
    </xf>
    <xf numFmtId="0" fontId="35" fillId="36" borderId="18" xfId="44" applyNumberFormat="1" applyFont="1" applyFill="1" applyBorder="1" applyAlignment="1" applyProtection="1">
      <alignment horizontal="center" vertical="center" wrapText="1"/>
      <protection/>
    </xf>
    <xf numFmtId="164" fontId="53" fillId="36" borderId="2" xfId="90" applyNumberFormat="1" applyFont="1" applyFill="1" applyBorder="1" applyAlignment="1" applyProtection="1">
      <alignment horizontal="center" vertical="center" shrinkToFit="1"/>
      <protection/>
    </xf>
    <xf numFmtId="4" fontId="53" fillId="38" borderId="2" xfId="57" applyFont="1" applyFill="1" applyBorder="1" applyAlignment="1" applyProtection="1">
      <alignment horizontal="center" vertical="center" shrinkToFit="1"/>
      <protection/>
    </xf>
    <xf numFmtId="4" fontId="34" fillId="38" borderId="2" xfId="57" applyFont="1" applyFill="1" applyBorder="1" applyAlignment="1" applyProtection="1">
      <alignment horizontal="center" vertical="center" shrinkToFit="1"/>
      <protection/>
    </xf>
    <xf numFmtId="4" fontId="53" fillId="38" borderId="47" xfId="57" applyFont="1" applyFill="1" applyBorder="1" applyAlignment="1" applyProtection="1">
      <alignment horizontal="center" vertical="center" shrinkToFit="1"/>
      <protection/>
    </xf>
    <xf numFmtId="0" fontId="35" fillId="36" borderId="19" xfId="44" applyFont="1" applyFill="1" applyBorder="1" applyAlignment="1">
      <alignment horizontal="center" vertical="center" wrapText="1"/>
      <protection/>
    </xf>
    <xf numFmtId="0" fontId="35" fillId="36" borderId="18" xfId="44" applyNumberFormat="1" applyFont="1" applyFill="1" applyBorder="1" applyAlignment="1" applyProtection="1">
      <alignment horizontal="center" vertical="center" wrapText="1"/>
      <protection/>
    </xf>
    <xf numFmtId="49" fontId="56" fillId="3" borderId="48" xfId="51" applyFont="1" applyFill="1" applyBorder="1" applyAlignment="1" applyProtection="1">
      <alignment horizontal="center" vertical="center" shrinkToFit="1"/>
      <protection/>
    </xf>
    <xf numFmtId="49" fontId="56" fillId="3" borderId="43" xfId="51" applyFont="1" applyFill="1" applyBorder="1" applyAlignment="1" applyProtection="1">
      <alignment horizontal="center" vertical="center" shrinkToFit="1"/>
      <protection/>
    </xf>
    <xf numFmtId="49" fontId="56" fillId="3" borderId="34" xfId="51" applyFont="1" applyFill="1" applyBorder="1" applyAlignment="1">
      <alignment horizontal="center" vertical="center" shrinkToFit="1"/>
      <protection/>
    </xf>
    <xf numFmtId="49" fontId="56" fillId="3" borderId="37" xfId="51" applyFont="1" applyFill="1" applyBorder="1" applyAlignment="1">
      <alignment horizontal="center" vertical="center" shrinkToFit="1"/>
      <protection/>
    </xf>
    <xf numFmtId="0" fontId="35" fillId="36" borderId="19" xfId="44" applyNumberFormat="1" applyFont="1" applyFill="1" applyBorder="1" applyAlignment="1" applyProtection="1">
      <alignment horizontal="center" vertical="center" wrapText="1"/>
      <protection/>
    </xf>
    <xf numFmtId="0" fontId="35" fillId="36" borderId="19" xfId="44" applyFont="1" applyFill="1" applyBorder="1" applyAlignment="1">
      <alignment horizontal="center" vertical="center" wrapText="1"/>
      <protection/>
    </xf>
    <xf numFmtId="0" fontId="35" fillId="36" borderId="5" xfId="44" applyNumberFormat="1" applyFont="1" applyFill="1" applyBorder="1" applyAlignment="1" applyProtection="1">
      <alignment horizontal="center" vertical="center" wrapText="1"/>
      <protection/>
    </xf>
    <xf numFmtId="0" fontId="35" fillId="36" borderId="34" xfId="44" applyFont="1" applyFill="1" applyBorder="1" applyAlignment="1">
      <alignment horizontal="center" vertical="center" wrapText="1"/>
      <protection/>
    </xf>
    <xf numFmtId="0" fontId="35" fillId="36" borderId="47" xfId="44" applyNumberFormat="1" applyFont="1" applyFill="1" applyBorder="1" applyAlignment="1" applyProtection="1">
      <alignment horizontal="center" vertical="center" wrapText="1"/>
      <protection/>
    </xf>
    <xf numFmtId="0" fontId="35" fillId="36" borderId="22" xfId="44" applyNumberFormat="1" applyFont="1" applyFill="1" applyBorder="1" applyAlignment="1" applyProtection="1">
      <alignment horizontal="center" vertical="center" wrapText="1"/>
      <protection/>
    </xf>
    <xf numFmtId="0" fontId="35" fillId="36" borderId="30" xfId="44" applyNumberFormat="1" applyFont="1" applyFill="1" applyBorder="1" applyAlignment="1" applyProtection="1">
      <alignment horizontal="center" vertical="center" wrapText="1"/>
      <protection/>
    </xf>
    <xf numFmtId="0" fontId="35" fillId="36" borderId="37" xfId="44" applyFont="1" applyFill="1" applyBorder="1" applyAlignment="1">
      <alignment horizontal="center" vertical="center" wrapText="1"/>
      <protection/>
    </xf>
    <xf numFmtId="0" fontId="35" fillId="36" borderId="47" xfId="44" applyNumberFormat="1" applyFont="1" applyFill="1" applyBorder="1" applyAlignment="1" applyProtection="1">
      <alignment horizontal="center" vertical="center" wrapText="1"/>
      <protection/>
    </xf>
    <xf numFmtId="0" fontId="35" fillId="36" borderId="18" xfId="42" applyNumberFormat="1" applyFont="1" applyFill="1" applyBorder="1" applyAlignment="1" applyProtection="1">
      <alignment horizontal="center" vertical="center"/>
      <protection/>
    </xf>
    <xf numFmtId="0" fontId="35" fillId="36" borderId="49" xfId="44" applyNumberFormat="1" applyFont="1" applyFill="1" applyBorder="1" applyAlignment="1" applyProtection="1">
      <alignment horizontal="center" vertical="center" wrapText="1"/>
      <protection/>
    </xf>
    <xf numFmtId="0" fontId="35" fillId="36" borderId="50" xfId="44" applyNumberFormat="1" applyFont="1" applyFill="1" applyBorder="1" applyAlignment="1" applyProtection="1">
      <alignment horizontal="center" vertical="center" wrapText="1"/>
      <protection/>
    </xf>
    <xf numFmtId="0" fontId="35" fillId="36" borderId="51" xfId="44" applyNumberFormat="1" applyFont="1" applyFill="1" applyBorder="1" applyAlignment="1" applyProtection="1">
      <alignment horizontal="center" vertical="center" wrapText="1"/>
      <protection/>
    </xf>
    <xf numFmtId="0" fontId="35" fillId="36" borderId="18" xfId="44" applyNumberFormat="1" applyFont="1" applyFill="1" applyBorder="1" applyAlignment="1" applyProtection="1">
      <alignment horizontal="center" vertical="center" wrapText="1"/>
      <protection/>
    </xf>
    <xf numFmtId="0" fontId="35" fillId="36" borderId="25" xfId="44" applyNumberFormat="1" applyFont="1" applyFill="1" applyBorder="1" applyAlignment="1" applyProtection="1">
      <alignment horizontal="center" vertical="center" wrapText="1"/>
      <protection/>
    </xf>
    <xf numFmtId="0" fontId="35" fillId="36" borderId="52" xfId="42" applyFont="1" applyFill="1" applyBorder="1" applyAlignment="1">
      <alignment horizontal="center" vertical="center"/>
      <protection/>
    </xf>
    <xf numFmtId="0" fontId="35" fillId="36" borderId="53" xfId="42" applyFont="1" applyFill="1" applyBorder="1" applyAlignment="1">
      <alignment horizontal="center" vertical="center"/>
      <protection/>
    </xf>
    <xf numFmtId="0" fontId="35" fillId="36" borderId="54" xfId="42" applyFont="1" applyFill="1" applyBorder="1" applyAlignment="1">
      <alignment horizontal="center" vertical="center"/>
      <protection/>
    </xf>
    <xf numFmtId="0" fontId="6" fillId="36" borderId="55" xfId="0" applyFont="1" applyFill="1" applyBorder="1" applyAlignment="1" applyProtection="1">
      <alignment horizontal="center" vertical="center" wrapText="1"/>
      <protection locked="0"/>
    </xf>
    <xf numFmtId="0" fontId="6" fillId="36" borderId="56" xfId="0" applyFont="1" applyFill="1" applyBorder="1" applyAlignment="1" applyProtection="1">
      <alignment horizontal="center" vertical="center" wrapText="1"/>
      <protection locked="0"/>
    </xf>
    <xf numFmtId="0" fontId="33" fillId="36" borderId="0" xfId="39" applyNumberFormat="1" applyFont="1" applyFill="1" applyAlignment="1" applyProtection="1">
      <alignment horizontal="center" vertical="center" wrapText="1"/>
      <protection/>
    </xf>
    <xf numFmtId="0" fontId="33" fillId="36" borderId="0" xfId="39" applyFont="1" applyFill="1" applyAlignment="1">
      <alignment horizontal="center" vertical="center" wrapText="1"/>
      <protection/>
    </xf>
    <xf numFmtId="0" fontId="34" fillId="36" borderId="0" xfId="40" applyNumberFormat="1" applyFont="1" applyFill="1" applyAlignment="1" applyProtection="1">
      <alignment horizontal="center" vertical="center" wrapText="1"/>
      <protection/>
    </xf>
    <xf numFmtId="0" fontId="53" fillId="36" borderId="0" xfId="41" applyNumberFormat="1" applyFont="1" applyFill="1" applyAlignment="1" applyProtection="1">
      <alignment horizontal="center" vertical="center"/>
      <protection/>
    </xf>
    <xf numFmtId="0" fontId="53" fillId="36" borderId="0" xfId="41" applyFont="1" applyFill="1" applyAlignment="1">
      <alignment horizontal="center" vertical="center"/>
      <protection/>
    </xf>
    <xf numFmtId="0" fontId="35" fillId="36" borderId="0" xfId="42" applyNumberFormat="1" applyFont="1" applyFill="1" applyAlignment="1" applyProtection="1">
      <alignment horizontal="right" vertical="center"/>
      <protection/>
    </xf>
  </cellXfs>
  <cellStyles count="7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50" xfId="63"/>
    <cellStyle name="xl51" xfId="64"/>
    <cellStyle name="Акцент1" xfId="65"/>
    <cellStyle name="Акцент2" xfId="66"/>
    <cellStyle name="Акцент3" xfId="67"/>
    <cellStyle name="Акцент4" xfId="68"/>
    <cellStyle name="Акцент5" xfId="69"/>
    <cellStyle name="Акцент6" xfId="70"/>
    <cellStyle name="Ввод " xfId="71"/>
    <cellStyle name="Вывод" xfId="72"/>
    <cellStyle name="Вычисление" xfId="73"/>
    <cellStyle name="Currency" xfId="74"/>
    <cellStyle name="Currency [0]" xfId="75"/>
    <cellStyle name="Заголовок 1" xfId="76"/>
    <cellStyle name="Заголовок 2" xfId="77"/>
    <cellStyle name="Заголовок 3" xfId="78"/>
    <cellStyle name="Заголовок 4" xfId="79"/>
    <cellStyle name="Итог" xfId="80"/>
    <cellStyle name="Контрольная ячейка" xfId="81"/>
    <cellStyle name="Название" xfId="82"/>
    <cellStyle name="Нейтральный" xfId="83"/>
    <cellStyle name="Плохой" xfId="84"/>
    <cellStyle name="Пояснение" xfId="85"/>
    <cellStyle name="Примечание" xfId="86"/>
    <cellStyle name="Percent" xfId="87"/>
    <cellStyle name="Связанная ячейка" xfId="88"/>
    <cellStyle name="Текст предупреждения" xfId="89"/>
    <cellStyle name="Comma" xfId="90"/>
    <cellStyle name="Comma [0]" xfId="91"/>
    <cellStyle name="Хороший"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P133"/>
  <sheetViews>
    <sheetView showGridLines="0" showZeros="0" tabSelected="1" view="pageBreakPreview" zoomScale="85" zoomScaleNormal="75" zoomScaleSheetLayoutView="85" zoomScalePageLayoutView="0" workbookViewId="0" topLeftCell="B1">
      <pane ySplit="9" topLeftCell="A10" activePane="bottomLeft" state="frozen"/>
      <selection pane="topLeft" activeCell="A1" sqref="A1"/>
      <selection pane="bottomLeft" activeCell="Q1" sqref="Q1:Q65536"/>
    </sheetView>
  </sheetViews>
  <sheetFormatPr defaultColWidth="9.140625" defaultRowHeight="15" outlineLevelRow="5"/>
  <cols>
    <col min="1" max="1" width="9.140625" style="1" hidden="1" customWidth="1"/>
    <col min="2" max="2" width="5.28125" style="1" customWidth="1"/>
    <col min="3" max="3" width="27.421875" style="2" customWidth="1"/>
    <col min="4" max="4" width="18.00390625" style="1" hidden="1" customWidth="1"/>
    <col min="5" max="5" width="20.57421875" style="1" customWidth="1"/>
    <col min="6" max="6" width="21.421875" style="1" customWidth="1"/>
    <col min="7" max="7" width="20.57421875" style="1" customWidth="1"/>
    <col min="8" max="8" width="10.28125" style="1" customWidth="1"/>
    <col min="9" max="9" width="20.28125" style="1" customWidth="1"/>
    <col min="10" max="10" width="17.57421875" style="1" customWidth="1"/>
    <col min="11" max="11" width="21.421875" style="1" bestFit="1" customWidth="1"/>
    <col min="12" max="12" width="19.140625" style="1" customWidth="1"/>
    <col min="13" max="13" width="14.28125" style="1" hidden="1" customWidth="1"/>
    <col min="14" max="14" width="21.140625" style="1" customWidth="1"/>
    <col min="15" max="15" width="13.8515625" style="1" customWidth="1"/>
    <col min="16" max="16" width="19.28125" style="1" customWidth="1"/>
    <col min="17" max="16384" width="9.140625" style="1" customWidth="1"/>
  </cols>
  <sheetData>
    <row r="1" spans="1:4" ht="13.5" customHeight="1">
      <c r="A1" s="154" t="s">
        <v>0</v>
      </c>
      <c r="B1" s="154"/>
      <c r="C1" s="155"/>
      <c r="D1" s="155"/>
    </row>
    <row r="2" spans="1:4" ht="15" hidden="1">
      <c r="A2" s="154"/>
      <c r="B2" s="154"/>
      <c r="C2" s="155"/>
      <c r="D2" s="155"/>
    </row>
    <row r="3" spans="1:4" ht="15">
      <c r="A3" s="154"/>
      <c r="B3" s="154"/>
      <c r="C3" s="155"/>
      <c r="D3" s="155"/>
    </row>
    <row r="4" spans="1:16" ht="15" customHeight="1">
      <c r="A4" s="156" t="s">
        <v>260</v>
      </c>
      <c r="B4" s="156"/>
      <c r="C4" s="156"/>
      <c r="D4" s="156"/>
      <c r="E4" s="156"/>
      <c r="F4" s="156"/>
      <c r="G4" s="156"/>
      <c r="H4" s="156"/>
      <c r="I4" s="156"/>
      <c r="J4" s="156"/>
      <c r="K4" s="156"/>
      <c r="L4" s="156"/>
      <c r="M4" s="156"/>
      <c r="N4" s="156"/>
      <c r="O4" s="156"/>
      <c r="P4" s="156"/>
    </row>
    <row r="5" spans="1:4" ht="0.75" customHeight="1">
      <c r="A5" s="157"/>
      <c r="B5" s="157"/>
      <c r="C5" s="158"/>
      <c r="D5" s="158"/>
    </row>
    <row r="6" spans="1:16" ht="12.75" customHeight="1" thickBot="1">
      <c r="A6" s="159" t="s">
        <v>1</v>
      </c>
      <c r="B6" s="159"/>
      <c r="C6" s="159"/>
      <c r="D6" s="159"/>
      <c r="E6" s="159"/>
      <c r="F6" s="159"/>
      <c r="G6" s="159"/>
      <c r="H6" s="159"/>
      <c r="I6" s="159"/>
      <c r="J6" s="159"/>
      <c r="K6" s="159"/>
      <c r="L6" s="159"/>
      <c r="M6" s="159"/>
      <c r="N6" s="159"/>
      <c r="O6" s="159"/>
      <c r="P6" s="159"/>
    </row>
    <row r="7" spans="1:16" s="4" customFormat="1" ht="24" customHeight="1">
      <c r="A7" s="3"/>
      <c r="B7" s="143"/>
      <c r="C7" s="144" t="s">
        <v>2</v>
      </c>
      <c r="D7" s="146" t="s">
        <v>3</v>
      </c>
      <c r="E7" s="149">
        <v>2020</v>
      </c>
      <c r="F7" s="149"/>
      <c r="G7" s="149"/>
      <c r="H7" s="150"/>
      <c r="I7" s="151">
        <v>2021</v>
      </c>
      <c r="J7" s="149"/>
      <c r="K7" s="149"/>
      <c r="L7" s="149"/>
      <c r="M7" s="149"/>
      <c r="N7" s="149"/>
      <c r="O7" s="150"/>
      <c r="P7" s="152" t="s">
        <v>201</v>
      </c>
    </row>
    <row r="8" spans="1:16" s="4" customFormat="1" ht="24" customHeight="1">
      <c r="A8" s="134" t="s">
        <v>4</v>
      </c>
      <c r="B8" s="143"/>
      <c r="C8" s="145"/>
      <c r="D8" s="147"/>
      <c r="E8" s="136" t="s">
        <v>5</v>
      </c>
      <c r="F8" s="138" t="s">
        <v>261</v>
      </c>
      <c r="G8" s="138" t="s">
        <v>6</v>
      </c>
      <c r="H8" s="140" t="s">
        <v>7</v>
      </c>
      <c r="I8" s="136" t="s">
        <v>206</v>
      </c>
      <c r="J8" s="136" t="s">
        <v>205</v>
      </c>
      <c r="K8" s="136" t="s">
        <v>261</v>
      </c>
      <c r="L8" s="142" t="s">
        <v>208</v>
      </c>
      <c r="M8" s="136" t="s">
        <v>207</v>
      </c>
      <c r="N8" s="142" t="s">
        <v>262</v>
      </c>
      <c r="O8" s="136" t="s">
        <v>8</v>
      </c>
      <c r="P8" s="153"/>
    </row>
    <row r="9" spans="1:16" s="4" customFormat="1" ht="57.75" customHeight="1">
      <c r="A9" s="135"/>
      <c r="B9" s="143"/>
      <c r="C9" s="145"/>
      <c r="D9" s="148"/>
      <c r="E9" s="137"/>
      <c r="F9" s="139"/>
      <c r="G9" s="139"/>
      <c r="H9" s="141"/>
      <c r="I9" s="137"/>
      <c r="J9" s="137"/>
      <c r="K9" s="137"/>
      <c r="L9" s="139"/>
      <c r="M9" s="137"/>
      <c r="N9" s="139"/>
      <c r="O9" s="137"/>
      <c r="P9" s="153"/>
    </row>
    <row r="10" spans="1:16" s="4" customFormat="1" ht="21" customHeight="1">
      <c r="A10" s="128"/>
      <c r="B10" s="14"/>
      <c r="C10" s="13">
        <v>1</v>
      </c>
      <c r="D10" s="129">
        <v>2</v>
      </c>
      <c r="E10" s="129">
        <v>3</v>
      </c>
      <c r="F10" s="129">
        <v>4</v>
      </c>
      <c r="G10" s="129">
        <v>5</v>
      </c>
      <c r="H10" s="129">
        <v>6</v>
      </c>
      <c r="I10" s="129">
        <v>7</v>
      </c>
      <c r="J10" s="129">
        <v>8</v>
      </c>
      <c r="K10" s="129">
        <v>9</v>
      </c>
      <c r="L10" s="129">
        <v>10</v>
      </c>
      <c r="M10" s="129">
        <v>11</v>
      </c>
      <c r="N10" s="129">
        <v>12</v>
      </c>
      <c r="O10" s="129">
        <v>13</v>
      </c>
      <c r="P10" s="129">
        <v>14</v>
      </c>
    </row>
    <row r="11" spans="1:16" s="5" customFormat="1" ht="33" customHeight="1" thickBot="1">
      <c r="A11" s="78" t="s">
        <v>9</v>
      </c>
      <c r="B11" s="79" t="s">
        <v>211</v>
      </c>
      <c r="C11" s="80" t="s">
        <v>10</v>
      </c>
      <c r="D11" s="81" t="s">
        <v>9</v>
      </c>
      <c r="E11" s="15">
        <f>E12+E80</f>
        <v>377104710.47</v>
      </c>
      <c r="F11" s="15">
        <f>F12+F80</f>
        <v>241610073.06</v>
      </c>
      <c r="G11" s="15">
        <f>F11-E11</f>
        <v>-135494637.41000003</v>
      </c>
      <c r="H11" s="16">
        <f>F11/E11</f>
        <v>0.6406975737822849</v>
      </c>
      <c r="I11" s="15">
        <f>I12+I80</f>
        <v>396027669.84000003</v>
      </c>
      <c r="J11" s="15">
        <f>J12+J80</f>
        <v>236658656.4</v>
      </c>
      <c r="K11" s="15">
        <f>K12+K80</f>
        <v>258986871.23999998</v>
      </c>
      <c r="L11" s="15">
        <f>K11-J11</f>
        <v>22328214.839999974</v>
      </c>
      <c r="M11" s="16">
        <f>K11/J11</f>
        <v>1.0943477630594711</v>
      </c>
      <c r="N11" s="15">
        <f>K11-I11</f>
        <v>-137040798.60000005</v>
      </c>
      <c r="O11" s="16">
        <f>K11/I11</f>
        <v>0.6539615561322617</v>
      </c>
      <c r="P11" s="15">
        <f>K11-F11</f>
        <v>17376798.179999977</v>
      </c>
    </row>
    <row r="12" spans="1:16" s="5" customFormat="1" ht="33" customHeight="1">
      <c r="A12" s="78"/>
      <c r="B12" s="82" t="s">
        <v>212</v>
      </c>
      <c r="C12" s="83" t="s">
        <v>11</v>
      </c>
      <c r="D12" s="84"/>
      <c r="E12" s="17">
        <f>E13+E39+E40+E62+E66+E76</f>
        <v>307201484.37</v>
      </c>
      <c r="F12" s="17">
        <f>F13+F39+F40+F62+F66+F76</f>
        <v>197609841.21</v>
      </c>
      <c r="G12" s="17">
        <f>F12-E12</f>
        <v>-109591643.16</v>
      </c>
      <c r="H12" s="18">
        <f>F12/E12</f>
        <v>0.6432580936750765</v>
      </c>
      <c r="I12" s="17">
        <f>I13+I39+I40+I62+I66+I76</f>
        <v>304949929.36</v>
      </c>
      <c r="J12" s="17">
        <f>J13+J39+J40+J62+J66+J76</f>
        <v>188181900</v>
      </c>
      <c r="K12" s="17">
        <f>K13+K39+K40+K62+K66+K76</f>
        <v>211104399.67999998</v>
      </c>
      <c r="L12" s="19">
        <f>K12-J12</f>
        <v>22922499.679999977</v>
      </c>
      <c r="M12" s="18">
        <f>I12/G12</f>
        <v>-2.7826020357663923</v>
      </c>
      <c r="N12" s="19">
        <f>K12-I12</f>
        <v>-93845529.68000004</v>
      </c>
      <c r="O12" s="18">
        <f>K12/I12</f>
        <v>0.6922592181708186</v>
      </c>
      <c r="P12" s="17">
        <f>K12-F12</f>
        <v>13494558.469999969</v>
      </c>
    </row>
    <row r="13" spans="1:16" s="6" customFormat="1" ht="49.5" customHeight="1" outlineLevel="2">
      <c r="A13" s="85" t="s">
        <v>12</v>
      </c>
      <c r="B13" s="86" t="s">
        <v>213</v>
      </c>
      <c r="C13" s="87" t="s">
        <v>13</v>
      </c>
      <c r="D13" s="88" t="s">
        <v>12</v>
      </c>
      <c r="E13" s="20">
        <v>159097905.64</v>
      </c>
      <c r="F13" s="21">
        <v>108879238.67</v>
      </c>
      <c r="G13" s="22">
        <f>F13-E13</f>
        <v>-50218666.969999984</v>
      </c>
      <c r="H13" s="23">
        <f>F13/E13</f>
        <v>0.6843536892079983</v>
      </c>
      <c r="I13" s="20">
        <v>163417832.69</v>
      </c>
      <c r="J13" s="24">
        <v>108200000</v>
      </c>
      <c r="K13" s="25">
        <v>117801711.45</v>
      </c>
      <c r="L13" s="20">
        <f>K13-J13</f>
        <v>9601711.450000003</v>
      </c>
      <c r="M13" s="23">
        <f>K13/J13</f>
        <v>1.0887404015711646</v>
      </c>
      <c r="N13" s="20">
        <f>K13-I13</f>
        <v>-45616121.239999995</v>
      </c>
      <c r="O13" s="23">
        <f aca="true" t="shared" si="0" ref="O13:O78">K13/I13</f>
        <v>0.7208620351333825</v>
      </c>
      <c r="P13" s="20">
        <f>K13-F13</f>
        <v>8922472.780000001</v>
      </c>
    </row>
    <row r="14" spans="1:16" s="6" customFormat="1" ht="15.75" outlineLevel="2">
      <c r="A14" s="85"/>
      <c r="B14" s="89"/>
      <c r="C14" s="90"/>
      <c r="D14" s="91"/>
      <c r="E14" s="26"/>
      <c r="F14" s="27"/>
      <c r="G14" s="28"/>
      <c r="H14" s="29"/>
      <c r="I14" s="26"/>
      <c r="J14" s="27"/>
      <c r="K14" s="30"/>
      <c r="L14" s="26"/>
      <c r="M14" s="29"/>
      <c r="N14" s="26"/>
      <c r="O14" s="29"/>
      <c r="P14" s="26"/>
    </row>
    <row r="15" spans="1:16" s="6" customFormat="1" ht="15.75" hidden="1" outlineLevel="3">
      <c r="A15" s="85" t="s">
        <v>14</v>
      </c>
      <c r="B15" s="89"/>
      <c r="C15" s="92" t="s">
        <v>15</v>
      </c>
      <c r="D15" s="93" t="s">
        <v>14</v>
      </c>
      <c r="E15" s="31"/>
      <c r="F15" s="31"/>
      <c r="G15" s="32">
        <f aca="true" t="shared" si="1" ref="G15:G40">F15-E15</f>
        <v>0</v>
      </c>
      <c r="H15" s="33" t="e">
        <f aca="true" t="shared" si="2" ref="H15:H40">F15/E15</f>
        <v>#DIV/0!</v>
      </c>
      <c r="I15" s="31">
        <v>148555700</v>
      </c>
      <c r="J15" s="31"/>
      <c r="K15" s="31"/>
      <c r="L15" s="31"/>
      <c r="M15" s="34" t="e">
        <f aca="true" t="shared" si="3" ref="M15:M75">I15/G15</f>
        <v>#DIV/0!</v>
      </c>
      <c r="N15" s="31"/>
      <c r="O15" s="34">
        <f t="shared" si="0"/>
        <v>0</v>
      </c>
      <c r="P15" s="35">
        <f aca="true" t="shared" si="4" ref="P15:P40">K15-F15</f>
        <v>0</v>
      </c>
    </row>
    <row r="16" spans="1:16" s="6" customFormat="1" ht="210" hidden="1" outlineLevel="4">
      <c r="A16" s="85" t="s">
        <v>16</v>
      </c>
      <c r="B16" s="94"/>
      <c r="C16" s="95" t="s">
        <v>17</v>
      </c>
      <c r="D16" s="96" t="s">
        <v>16</v>
      </c>
      <c r="E16" s="36"/>
      <c r="F16" s="36"/>
      <c r="G16" s="37">
        <f t="shared" si="1"/>
        <v>0</v>
      </c>
      <c r="H16" s="38" t="e">
        <f t="shared" si="2"/>
        <v>#DIV/0!</v>
      </c>
      <c r="I16" s="36">
        <v>148555700</v>
      </c>
      <c r="J16" s="36"/>
      <c r="K16" s="36"/>
      <c r="L16" s="36"/>
      <c r="M16" s="39" t="e">
        <f t="shared" si="3"/>
        <v>#DIV/0!</v>
      </c>
      <c r="N16" s="36"/>
      <c r="O16" s="39">
        <f t="shared" si="0"/>
        <v>0</v>
      </c>
      <c r="P16" s="40">
        <f t="shared" si="4"/>
        <v>0</v>
      </c>
    </row>
    <row r="17" spans="1:16" s="6" customFormat="1" ht="210" hidden="1" outlineLevel="5">
      <c r="A17" s="85" t="s">
        <v>16</v>
      </c>
      <c r="B17" s="94"/>
      <c r="C17" s="95" t="s">
        <v>18</v>
      </c>
      <c r="D17" s="96" t="s">
        <v>16</v>
      </c>
      <c r="E17" s="36"/>
      <c r="F17" s="36"/>
      <c r="G17" s="37">
        <f t="shared" si="1"/>
        <v>0</v>
      </c>
      <c r="H17" s="38" t="e">
        <f t="shared" si="2"/>
        <v>#DIV/0!</v>
      </c>
      <c r="I17" s="36">
        <v>148555700</v>
      </c>
      <c r="J17" s="36"/>
      <c r="K17" s="36"/>
      <c r="L17" s="36"/>
      <c r="M17" s="39" t="e">
        <f t="shared" si="3"/>
        <v>#DIV/0!</v>
      </c>
      <c r="N17" s="36"/>
      <c r="O17" s="39">
        <f t="shared" si="0"/>
        <v>0</v>
      </c>
      <c r="P17" s="40">
        <f t="shared" si="4"/>
        <v>0</v>
      </c>
    </row>
    <row r="18" spans="1:16" s="6" customFormat="1" ht="210" hidden="1" outlineLevel="5">
      <c r="A18" s="85" t="s">
        <v>19</v>
      </c>
      <c r="B18" s="94"/>
      <c r="C18" s="95" t="s">
        <v>20</v>
      </c>
      <c r="D18" s="96" t="s">
        <v>19</v>
      </c>
      <c r="E18" s="36"/>
      <c r="F18" s="36"/>
      <c r="G18" s="37">
        <f t="shared" si="1"/>
        <v>0</v>
      </c>
      <c r="H18" s="38" t="e">
        <f t="shared" si="2"/>
        <v>#DIV/0!</v>
      </c>
      <c r="I18" s="36">
        <v>0</v>
      </c>
      <c r="J18" s="36"/>
      <c r="K18" s="36"/>
      <c r="L18" s="36"/>
      <c r="M18" s="39" t="e">
        <f t="shared" si="3"/>
        <v>#DIV/0!</v>
      </c>
      <c r="N18" s="36"/>
      <c r="O18" s="39" t="e">
        <f t="shared" si="0"/>
        <v>#DIV/0!</v>
      </c>
      <c r="P18" s="40">
        <f t="shared" si="4"/>
        <v>0</v>
      </c>
    </row>
    <row r="19" spans="1:16" s="6" customFormat="1" ht="210" hidden="1" outlineLevel="5">
      <c r="A19" s="85" t="s">
        <v>21</v>
      </c>
      <c r="B19" s="94"/>
      <c r="C19" s="95" t="s">
        <v>18</v>
      </c>
      <c r="D19" s="96" t="s">
        <v>21</v>
      </c>
      <c r="E19" s="36"/>
      <c r="F19" s="36"/>
      <c r="G19" s="37">
        <f t="shared" si="1"/>
        <v>0</v>
      </c>
      <c r="H19" s="38" t="e">
        <f t="shared" si="2"/>
        <v>#DIV/0!</v>
      </c>
      <c r="I19" s="36">
        <v>0</v>
      </c>
      <c r="J19" s="36"/>
      <c r="K19" s="36"/>
      <c r="L19" s="36"/>
      <c r="M19" s="39" t="e">
        <f t="shared" si="3"/>
        <v>#DIV/0!</v>
      </c>
      <c r="N19" s="36"/>
      <c r="O19" s="39" t="e">
        <f t="shared" si="0"/>
        <v>#DIV/0!</v>
      </c>
      <c r="P19" s="40">
        <f t="shared" si="4"/>
        <v>0</v>
      </c>
    </row>
    <row r="20" spans="1:16" s="6" customFormat="1" ht="210" hidden="1" outlineLevel="5">
      <c r="A20" s="85" t="s">
        <v>22</v>
      </c>
      <c r="B20" s="94"/>
      <c r="C20" s="95" t="s">
        <v>18</v>
      </c>
      <c r="D20" s="96" t="s">
        <v>22</v>
      </c>
      <c r="E20" s="36"/>
      <c r="F20" s="36"/>
      <c r="G20" s="37">
        <f t="shared" si="1"/>
        <v>0</v>
      </c>
      <c r="H20" s="38" t="e">
        <f t="shared" si="2"/>
        <v>#DIV/0!</v>
      </c>
      <c r="I20" s="36">
        <v>0</v>
      </c>
      <c r="J20" s="36"/>
      <c r="K20" s="36"/>
      <c r="L20" s="36"/>
      <c r="M20" s="39" t="e">
        <f t="shared" si="3"/>
        <v>#DIV/0!</v>
      </c>
      <c r="N20" s="36"/>
      <c r="O20" s="39" t="e">
        <f t="shared" si="0"/>
        <v>#DIV/0!</v>
      </c>
      <c r="P20" s="40">
        <f t="shared" si="4"/>
        <v>0</v>
      </c>
    </row>
    <row r="21" spans="1:16" s="6" customFormat="1" ht="210" hidden="1" outlineLevel="5">
      <c r="A21" s="85" t="s">
        <v>23</v>
      </c>
      <c r="B21" s="94"/>
      <c r="C21" s="95" t="s">
        <v>20</v>
      </c>
      <c r="D21" s="96" t="s">
        <v>23</v>
      </c>
      <c r="E21" s="36"/>
      <c r="F21" s="36"/>
      <c r="G21" s="37">
        <f t="shared" si="1"/>
        <v>0</v>
      </c>
      <c r="H21" s="38" t="e">
        <f t="shared" si="2"/>
        <v>#DIV/0!</v>
      </c>
      <c r="I21" s="36">
        <v>0</v>
      </c>
      <c r="J21" s="36"/>
      <c r="K21" s="36"/>
      <c r="L21" s="36"/>
      <c r="M21" s="39" t="e">
        <f t="shared" si="3"/>
        <v>#DIV/0!</v>
      </c>
      <c r="N21" s="36"/>
      <c r="O21" s="39" t="e">
        <f t="shared" si="0"/>
        <v>#DIV/0!</v>
      </c>
      <c r="P21" s="40">
        <f t="shared" si="4"/>
        <v>0</v>
      </c>
    </row>
    <row r="22" spans="1:16" s="6" customFormat="1" ht="15.75" hidden="1" outlineLevel="3">
      <c r="A22" s="85" t="s">
        <v>24</v>
      </c>
      <c r="B22" s="94"/>
      <c r="C22" s="95" t="s">
        <v>15</v>
      </c>
      <c r="D22" s="96" t="s">
        <v>24</v>
      </c>
      <c r="E22" s="36"/>
      <c r="F22" s="36"/>
      <c r="G22" s="37">
        <f t="shared" si="1"/>
        <v>0</v>
      </c>
      <c r="H22" s="38" t="e">
        <f t="shared" si="2"/>
        <v>#DIV/0!</v>
      </c>
      <c r="I22" s="36">
        <v>750300</v>
      </c>
      <c r="J22" s="36"/>
      <c r="K22" s="36"/>
      <c r="L22" s="36"/>
      <c r="M22" s="39" t="e">
        <f t="shared" si="3"/>
        <v>#DIV/0!</v>
      </c>
      <c r="N22" s="36"/>
      <c r="O22" s="39">
        <f t="shared" si="0"/>
        <v>0</v>
      </c>
      <c r="P22" s="40">
        <f t="shared" si="4"/>
        <v>0</v>
      </c>
    </row>
    <row r="23" spans="1:16" s="6" customFormat="1" ht="330" hidden="1" outlineLevel="4">
      <c r="A23" s="85" t="s">
        <v>25</v>
      </c>
      <c r="B23" s="94"/>
      <c r="C23" s="95" t="s">
        <v>26</v>
      </c>
      <c r="D23" s="96" t="s">
        <v>25</v>
      </c>
      <c r="E23" s="36"/>
      <c r="F23" s="36"/>
      <c r="G23" s="37">
        <f t="shared" si="1"/>
        <v>0</v>
      </c>
      <c r="H23" s="38" t="e">
        <f t="shared" si="2"/>
        <v>#DIV/0!</v>
      </c>
      <c r="I23" s="36">
        <v>750300</v>
      </c>
      <c r="J23" s="36"/>
      <c r="K23" s="36"/>
      <c r="L23" s="36"/>
      <c r="M23" s="39" t="e">
        <f t="shared" si="3"/>
        <v>#DIV/0!</v>
      </c>
      <c r="N23" s="36"/>
      <c r="O23" s="39">
        <f t="shared" si="0"/>
        <v>0</v>
      </c>
      <c r="P23" s="40">
        <f t="shared" si="4"/>
        <v>0</v>
      </c>
    </row>
    <row r="24" spans="1:16" s="6" customFormat="1" ht="330" hidden="1" outlineLevel="5">
      <c r="A24" s="85" t="s">
        <v>25</v>
      </c>
      <c r="B24" s="94"/>
      <c r="C24" s="95" t="s">
        <v>27</v>
      </c>
      <c r="D24" s="96" t="s">
        <v>25</v>
      </c>
      <c r="E24" s="36"/>
      <c r="F24" s="36"/>
      <c r="G24" s="37">
        <f t="shared" si="1"/>
        <v>0</v>
      </c>
      <c r="H24" s="38" t="e">
        <f t="shared" si="2"/>
        <v>#DIV/0!</v>
      </c>
      <c r="I24" s="36">
        <v>750300</v>
      </c>
      <c r="J24" s="36"/>
      <c r="K24" s="36"/>
      <c r="L24" s="36"/>
      <c r="M24" s="39" t="e">
        <f t="shared" si="3"/>
        <v>#DIV/0!</v>
      </c>
      <c r="N24" s="36"/>
      <c r="O24" s="39">
        <f t="shared" si="0"/>
        <v>0</v>
      </c>
      <c r="P24" s="40">
        <f t="shared" si="4"/>
        <v>0</v>
      </c>
    </row>
    <row r="25" spans="1:16" s="6" customFormat="1" ht="330" hidden="1" outlineLevel="5">
      <c r="A25" s="85" t="s">
        <v>28</v>
      </c>
      <c r="B25" s="94"/>
      <c r="C25" s="95" t="s">
        <v>27</v>
      </c>
      <c r="D25" s="96" t="s">
        <v>28</v>
      </c>
      <c r="E25" s="36"/>
      <c r="F25" s="36"/>
      <c r="G25" s="37">
        <f t="shared" si="1"/>
        <v>0</v>
      </c>
      <c r="H25" s="38" t="e">
        <f t="shared" si="2"/>
        <v>#DIV/0!</v>
      </c>
      <c r="I25" s="36">
        <v>0</v>
      </c>
      <c r="J25" s="36"/>
      <c r="K25" s="36"/>
      <c r="L25" s="36"/>
      <c r="M25" s="39" t="e">
        <f t="shared" si="3"/>
        <v>#DIV/0!</v>
      </c>
      <c r="N25" s="36"/>
      <c r="O25" s="39" t="e">
        <f t="shared" si="0"/>
        <v>#DIV/0!</v>
      </c>
      <c r="P25" s="40">
        <f t="shared" si="4"/>
        <v>0</v>
      </c>
    </row>
    <row r="26" spans="1:16" s="6" customFormat="1" ht="15.75" hidden="1" outlineLevel="5">
      <c r="A26" s="85" t="s">
        <v>29</v>
      </c>
      <c r="B26" s="94"/>
      <c r="C26" s="95">
        <v>1.82101020200121E+19</v>
      </c>
      <c r="D26" s="96" t="s">
        <v>29</v>
      </c>
      <c r="E26" s="36"/>
      <c r="F26" s="36"/>
      <c r="G26" s="37">
        <f t="shared" si="1"/>
        <v>0</v>
      </c>
      <c r="H26" s="38" t="e">
        <f t="shared" si="2"/>
        <v>#DIV/0!</v>
      </c>
      <c r="I26" s="36">
        <v>0</v>
      </c>
      <c r="J26" s="36"/>
      <c r="K26" s="36"/>
      <c r="L26" s="36"/>
      <c r="M26" s="39" t="e">
        <f t="shared" si="3"/>
        <v>#DIV/0!</v>
      </c>
      <c r="N26" s="36"/>
      <c r="O26" s="39" t="e">
        <f t="shared" si="0"/>
        <v>#DIV/0!</v>
      </c>
      <c r="P26" s="40">
        <f t="shared" si="4"/>
        <v>0</v>
      </c>
    </row>
    <row r="27" spans="1:16" s="6" customFormat="1" ht="330" hidden="1" outlineLevel="5">
      <c r="A27" s="85" t="s">
        <v>30</v>
      </c>
      <c r="B27" s="94"/>
      <c r="C27" s="95" t="s">
        <v>27</v>
      </c>
      <c r="D27" s="96" t="s">
        <v>30</v>
      </c>
      <c r="E27" s="36"/>
      <c r="F27" s="36"/>
      <c r="G27" s="37">
        <f t="shared" si="1"/>
        <v>0</v>
      </c>
      <c r="H27" s="38" t="e">
        <f t="shared" si="2"/>
        <v>#DIV/0!</v>
      </c>
      <c r="I27" s="36">
        <v>0</v>
      </c>
      <c r="J27" s="36"/>
      <c r="K27" s="36"/>
      <c r="L27" s="36"/>
      <c r="M27" s="39" t="e">
        <f t="shared" si="3"/>
        <v>#DIV/0!</v>
      </c>
      <c r="N27" s="36"/>
      <c r="O27" s="39" t="e">
        <f t="shared" si="0"/>
        <v>#DIV/0!</v>
      </c>
      <c r="P27" s="40">
        <f t="shared" si="4"/>
        <v>0</v>
      </c>
    </row>
    <row r="28" spans="1:16" s="6" customFormat="1" ht="15.75" hidden="1" outlineLevel="3">
      <c r="A28" s="85" t="s">
        <v>31</v>
      </c>
      <c r="B28" s="94"/>
      <c r="C28" s="95" t="s">
        <v>15</v>
      </c>
      <c r="D28" s="96" t="s">
        <v>31</v>
      </c>
      <c r="E28" s="36"/>
      <c r="F28" s="36"/>
      <c r="G28" s="37">
        <f t="shared" si="1"/>
        <v>0</v>
      </c>
      <c r="H28" s="38" t="e">
        <f t="shared" si="2"/>
        <v>#DIV/0!</v>
      </c>
      <c r="I28" s="36">
        <v>450200</v>
      </c>
      <c r="J28" s="36"/>
      <c r="K28" s="36"/>
      <c r="L28" s="36"/>
      <c r="M28" s="39" t="e">
        <f t="shared" si="3"/>
        <v>#DIV/0!</v>
      </c>
      <c r="N28" s="36"/>
      <c r="O28" s="39">
        <f t="shared" si="0"/>
        <v>0</v>
      </c>
      <c r="P28" s="40">
        <f t="shared" si="4"/>
        <v>0</v>
      </c>
    </row>
    <row r="29" spans="1:16" s="6" customFormat="1" ht="120" hidden="1" outlineLevel="4">
      <c r="A29" s="85" t="s">
        <v>32</v>
      </c>
      <c r="B29" s="94"/>
      <c r="C29" s="95" t="s">
        <v>33</v>
      </c>
      <c r="D29" s="96" t="s">
        <v>32</v>
      </c>
      <c r="E29" s="36"/>
      <c r="F29" s="36"/>
      <c r="G29" s="37">
        <f t="shared" si="1"/>
        <v>0</v>
      </c>
      <c r="H29" s="38" t="e">
        <f t="shared" si="2"/>
        <v>#DIV/0!</v>
      </c>
      <c r="I29" s="36">
        <v>450200</v>
      </c>
      <c r="J29" s="36"/>
      <c r="K29" s="36"/>
      <c r="L29" s="36"/>
      <c r="M29" s="39" t="e">
        <f t="shared" si="3"/>
        <v>#DIV/0!</v>
      </c>
      <c r="N29" s="36"/>
      <c r="O29" s="39">
        <f t="shared" si="0"/>
        <v>0</v>
      </c>
      <c r="P29" s="40">
        <f t="shared" si="4"/>
        <v>0</v>
      </c>
    </row>
    <row r="30" spans="1:16" s="6" customFormat="1" ht="120" hidden="1" outlineLevel="5">
      <c r="A30" s="85" t="s">
        <v>32</v>
      </c>
      <c r="B30" s="94"/>
      <c r="C30" s="95" t="s">
        <v>34</v>
      </c>
      <c r="D30" s="96" t="s">
        <v>32</v>
      </c>
      <c r="E30" s="36"/>
      <c r="F30" s="36"/>
      <c r="G30" s="37">
        <f t="shared" si="1"/>
        <v>0</v>
      </c>
      <c r="H30" s="38" t="e">
        <f t="shared" si="2"/>
        <v>#DIV/0!</v>
      </c>
      <c r="I30" s="36">
        <v>450200</v>
      </c>
      <c r="J30" s="36"/>
      <c r="K30" s="36"/>
      <c r="L30" s="36"/>
      <c r="M30" s="39" t="e">
        <f t="shared" si="3"/>
        <v>#DIV/0!</v>
      </c>
      <c r="N30" s="36"/>
      <c r="O30" s="39">
        <f t="shared" si="0"/>
        <v>0</v>
      </c>
      <c r="P30" s="40">
        <f t="shared" si="4"/>
        <v>0</v>
      </c>
    </row>
    <row r="31" spans="1:16" s="6" customFormat="1" ht="120" hidden="1" outlineLevel="5">
      <c r="A31" s="85" t="s">
        <v>35</v>
      </c>
      <c r="B31" s="94"/>
      <c r="C31" s="95" t="s">
        <v>36</v>
      </c>
      <c r="D31" s="96" t="s">
        <v>35</v>
      </c>
      <c r="E31" s="36"/>
      <c r="F31" s="36"/>
      <c r="G31" s="37">
        <f t="shared" si="1"/>
        <v>0</v>
      </c>
      <c r="H31" s="38" t="e">
        <f t="shared" si="2"/>
        <v>#DIV/0!</v>
      </c>
      <c r="I31" s="36">
        <v>0</v>
      </c>
      <c r="J31" s="36"/>
      <c r="K31" s="36"/>
      <c r="L31" s="36"/>
      <c r="M31" s="39" t="e">
        <f t="shared" si="3"/>
        <v>#DIV/0!</v>
      </c>
      <c r="N31" s="36"/>
      <c r="O31" s="39" t="e">
        <f t="shared" si="0"/>
        <v>#DIV/0!</v>
      </c>
      <c r="P31" s="40">
        <f t="shared" si="4"/>
        <v>0</v>
      </c>
    </row>
    <row r="32" spans="1:16" s="6" customFormat="1" ht="15.75" hidden="1" outlineLevel="5">
      <c r="A32" s="85" t="s">
        <v>37</v>
      </c>
      <c r="B32" s="94"/>
      <c r="C32" s="95">
        <v>1.82101020300121E+19</v>
      </c>
      <c r="D32" s="96" t="s">
        <v>37</v>
      </c>
      <c r="E32" s="36"/>
      <c r="F32" s="36"/>
      <c r="G32" s="37">
        <f t="shared" si="1"/>
        <v>0</v>
      </c>
      <c r="H32" s="38" t="e">
        <f t="shared" si="2"/>
        <v>#DIV/0!</v>
      </c>
      <c r="I32" s="36">
        <v>0</v>
      </c>
      <c r="J32" s="36"/>
      <c r="K32" s="36"/>
      <c r="L32" s="36"/>
      <c r="M32" s="39" t="e">
        <f t="shared" si="3"/>
        <v>#DIV/0!</v>
      </c>
      <c r="N32" s="36"/>
      <c r="O32" s="39" t="e">
        <f t="shared" si="0"/>
        <v>#DIV/0!</v>
      </c>
      <c r="P32" s="40">
        <f t="shared" si="4"/>
        <v>0</v>
      </c>
    </row>
    <row r="33" spans="1:16" s="6" customFormat="1" ht="120" hidden="1" outlineLevel="5">
      <c r="A33" s="85" t="s">
        <v>38</v>
      </c>
      <c r="B33" s="94"/>
      <c r="C33" s="95" t="s">
        <v>36</v>
      </c>
      <c r="D33" s="96" t="s">
        <v>38</v>
      </c>
      <c r="E33" s="36"/>
      <c r="F33" s="36"/>
      <c r="G33" s="37">
        <f t="shared" si="1"/>
        <v>0</v>
      </c>
      <c r="H33" s="38" t="e">
        <f t="shared" si="2"/>
        <v>#DIV/0!</v>
      </c>
      <c r="I33" s="36">
        <v>0</v>
      </c>
      <c r="J33" s="36"/>
      <c r="K33" s="36"/>
      <c r="L33" s="36"/>
      <c r="M33" s="39" t="e">
        <f t="shared" si="3"/>
        <v>#DIV/0!</v>
      </c>
      <c r="N33" s="36"/>
      <c r="O33" s="39" t="e">
        <f t="shared" si="0"/>
        <v>#DIV/0!</v>
      </c>
      <c r="P33" s="40">
        <f t="shared" si="4"/>
        <v>0</v>
      </c>
    </row>
    <row r="34" spans="1:16" s="6" customFormat="1" ht="120" hidden="1" outlineLevel="5">
      <c r="A34" s="85" t="s">
        <v>39</v>
      </c>
      <c r="B34" s="94"/>
      <c r="C34" s="95" t="s">
        <v>36</v>
      </c>
      <c r="D34" s="96" t="s">
        <v>39</v>
      </c>
      <c r="E34" s="36"/>
      <c r="F34" s="36"/>
      <c r="G34" s="37">
        <f t="shared" si="1"/>
        <v>0</v>
      </c>
      <c r="H34" s="38" t="e">
        <f t="shared" si="2"/>
        <v>#DIV/0!</v>
      </c>
      <c r="I34" s="36">
        <v>0</v>
      </c>
      <c r="J34" s="36"/>
      <c r="K34" s="36"/>
      <c r="L34" s="36"/>
      <c r="M34" s="39" t="e">
        <f t="shared" si="3"/>
        <v>#DIV/0!</v>
      </c>
      <c r="N34" s="36"/>
      <c r="O34" s="39" t="e">
        <f t="shared" si="0"/>
        <v>#DIV/0!</v>
      </c>
      <c r="P34" s="40">
        <f t="shared" si="4"/>
        <v>0</v>
      </c>
    </row>
    <row r="35" spans="1:16" s="6" customFormat="1" ht="15.75" hidden="1" outlineLevel="3">
      <c r="A35" s="85" t="s">
        <v>40</v>
      </c>
      <c r="B35" s="94"/>
      <c r="C35" s="95" t="s">
        <v>15</v>
      </c>
      <c r="D35" s="96" t="s">
        <v>40</v>
      </c>
      <c r="E35" s="36"/>
      <c r="F35" s="36"/>
      <c r="G35" s="37">
        <f t="shared" si="1"/>
        <v>0</v>
      </c>
      <c r="H35" s="38" t="e">
        <f t="shared" si="2"/>
        <v>#DIV/0!</v>
      </c>
      <c r="I35" s="36">
        <v>300100</v>
      </c>
      <c r="J35" s="36"/>
      <c r="K35" s="36"/>
      <c r="L35" s="36"/>
      <c r="M35" s="39" t="e">
        <f t="shared" si="3"/>
        <v>#DIV/0!</v>
      </c>
      <c r="N35" s="36"/>
      <c r="O35" s="39">
        <f t="shared" si="0"/>
        <v>0</v>
      </c>
      <c r="P35" s="40">
        <f t="shared" si="4"/>
        <v>0</v>
      </c>
    </row>
    <row r="36" spans="1:16" s="6" customFormat="1" ht="270" hidden="1" outlineLevel="4">
      <c r="A36" s="85" t="s">
        <v>41</v>
      </c>
      <c r="B36" s="94"/>
      <c r="C36" s="95" t="s">
        <v>42</v>
      </c>
      <c r="D36" s="96" t="s">
        <v>41</v>
      </c>
      <c r="E36" s="36"/>
      <c r="F36" s="36"/>
      <c r="G36" s="37">
        <f t="shared" si="1"/>
        <v>0</v>
      </c>
      <c r="H36" s="38" t="e">
        <f t="shared" si="2"/>
        <v>#DIV/0!</v>
      </c>
      <c r="I36" s="36">
        <v>300100</v>
      </c>
      <c r="J36" s="36"/>
      <c r="K36" s="36"/>
      <c r="L36" s="36"/>
      <c r="M36" s="39" t="e">
        <f t="shared" si="3"/>
        <v>#DIV/0!</v>
      </c>
      <c r="N36" s="36"/>
      <c r="O36" s="39">
        <f t="shared" si="0"/>
        <v>0</v>
      </c>
      <c r="P36" s="40">
        <f t="shared" si="4"/>
        <v>0</v>
      </c>
    </row>
    <row r="37" spans="1:16" s="6" customFormat="1" ht="270" hidden="1" outlineLevel="5">
      <c r="A37" s="85" t="s">
        <v>41</v>
      </c>
      <c r="B37" s="94"/>
      <c r="C37" s="95" t="s">
        <v>43</v>
      </c>
      <c r="D37" s="96" t="s">
        <v>41</v>
      </c>
      <c r="E37" s="36"/>
      <c r="F37" s="36"/>
      <c r="G37" s="37">
        <f t="shared" si="1"/>
        <v>0</v>
      </c>
      <c r="H37" s="38" t="e">
        <f t="shared" si="2"/>
        <v>#DIV/0!</v>
      </c>
      <c r="I37" s="36">
        <v>300100</v>
      </c>
      <c r="J37" s="36"/>
      <c r="K37" s="36"/>
      <c r="L37" s="36"/>
      <c r="M37" s="39" t="e">
        <f t="shared" si="3"/>
        <v>#DIV/0!</v>
      </c>
      <c r="N37" s="36"/>
      <c r="O37" s="39">
        <f t="shared" si="0"/>
        <v>0</v>
      </c>
      <c r="P37" s="40">
        <f t="shared" si="4"/>
        <v>0</v>
      </c>
    </row>
    <row r="38" spans="1:16" s="6" customFormat="1" ht="409.5" hidden="1" outlineLevel="5">
      <c r="A38" s="85" t="s">
        <v>44</v>
      </c>
      <c r="B38" s="94"/>
      <c r="C38" s="95" t="s">
        <v>45</v>
      </c>
      <c r="D38" s="96" t="s">
        <v>44</v>
      </c>
      <c r="E38" s="36"/>
      <c r="F38" s="36"/>
      <c r="G38" s="37">
        <f t="shared" si="1"/>
        <v>0</v>
      </c>
      <c r="H38" s="38" t="e">
        <f t="shared" si="2"/>
        <v>#DIV/0!</v>
      </c>
      <c r="I38" s="36">
        <v>0</v>
      </c>
      <c r="J38" s="36"/>
      <c r="K38" s="36"/>
      <c r="L38" s="36"/>
      <c r="M38" s="39" t="e">
        <f t="shared" si="3"/>
        <v>#DIV/0!</v>
      </c>
      <c r="N38" s="36"/>
      <c r="O38" s="39" t="e">
        <f t="shared" si="0"/>
        <v>#DIV/0!</v>
      </c>
      <c r="P38" s="40">
        <f t="shared" si="4"/>
        <v>0</v>
      </c>
    </row>
    <row r="39" spans="1:16" s="6" customFormat="1" ht="39.75" customHeight="1" outlineLevel="2" collapsed="1">
      <c r="A39" s="85" t="s">
        <v>46</v>
      </c>
      <c r="B39" s="94" t="s">
        <v>214</v>
      </c>
      <c r="C39" s="95" t="s">
        <v>47</v>
      </c>
      <c r="D39" s="96" t="s">
        <v>46</v>
      </c>
      <c r="E39" s="36">
        <v>7176597.37</v>
      </c>
      <c r="F39" s="36">
        <v>5302753.82</v>
      </c>
      <c r="G39" s="37">
        <f t="shared" si="1"/>
        <v>-1873843.5499999998</v>
      </c>
      <c r="H39" s="38">
        <f t="shared" si="2"/>
        <v>0.7388952656264176</v>
      </c>
      <c r="I39" s="36">
        <v>8487800</v>
      </c>
      <c r="J39" s="36">
        <v>5693900</v>
      </c>
      <c r="K39" s="36">
        <v>6293998.7</v>
      </c>
      <c r="L39" s="20">
        <f>K39-J39</f>
        <v>600098.7000000002</v>
      </c>
      <c r="M39" s="39">
        <f t="shared" si="3"/>
        <v>-4.529620415749224</v>
      </c>
      <c r="N39" s="36">
        <f>K39-I39</f>
        <v>-2193801.3</v>
      </c>
      <c r="O39" s="39">
        <f t="shared" si="0"/>
        <v>0.741534755767101</v>
      </c>
      <c r="P39" s="40">
        <f t="shared" si="4"/>
        <v>991244.8799999999</v>
      </c>
    </row>
    <row r="40" spans="1:16" s="6" customFormat="1" ht="43.5" customHeight="1" outlineLevel="1">
      <c r="A40" s="85" t="s">
        <v>48</v>
      </c>
      <c r="B40" s="94" t="s">
        <v>215</v>
      </c>
      <c r="C40" s="95" t="s">
        <v>49</v>
      </c>
      <c r="D40" s="96" t="s">
        <v>48</v>
      </c>
      <c r="E40" s="41">
        <f>E42+E52+E56</f>
        <v>37393274.59</v>
      </c>
      <c r="F40" s="41">
        <f>F42+F52+F56</f>
        <v>24162181.57</v>
      </c>
      <c r="G40" s="37">
        <f t="shared" si="1"/>
        <v>-13231093.020000003</v>
      </c>
      <c r="H40" s="38">
        <f t="shared" si="2"/>
        <v>0.646163831194972</v>
      </c>
      <c r="I40" s="36">
        <f>I41+I42+I52+I56</f>
        <v>32189296.669999998</v>
      </c>
      <c r="J40" s="36">
        <f>J41+J42+J52+J56</f>
        <v>19663000</v>
      </c>
      <c r="K40" s="36">
        <f>K41+K42+K52+K56</f>
        <v>26815453.849999998</v>
      </c>
      <c r="L40" s="20">
        <f>K40-J40</f>
        <v>7152453.849999998</v>
      </c>
      <c r="M40" s="39">
        <f t="shared" si="3"/>
        <v>-2.4328524197768804</v>
      </c>
      <c r="N40" s="36">
        <f>N41+N42+N52+N56</f>
        <v>-5373842.82</v>
      </c>
      <c r="O40" s="39">
        <f t="shared" si="0"/>
        <v>0.8330549786442414</v>
      </c>
      <c r="P40" s="40">
        <f t="shared" si="4"/>
        <v>2653272.2799999975</v>
      </c>
    </row>
    <row r="41" spans="1:16" s="6" customFormat="1" ht="60" customHeight="1" outlineLevel="1">
      <c r="A41" s="85"/>
      <c r="B41" s="94" t="s">
        <v>216</v>
      </c>
      <c r="C41" s="97" t="s">
        <v>199</v>
      </c>
      <c r="D41" s="98" t="s">
        <v>200</v>
      </c>
      <c r="E41" s="42"/>
      <c r="F41" s="42"/>
      <c r="G41" s="43">
        <f>F41-E41</f>
        <v>0</v>
      </c>
      <c r="H41" s="44"/>
      <c r="I41" s="42">
        <v>11413640.83</v>
      </c>
      <c r="J41" s="42">
        <v>7335000</v>
      </c>
      <c r="K41" s="42">
        <v>11106481.66</v>
      </c>
      <c r="L41" s="42">
        <f>K41-J41</f>
        <v>3771481.66</v>
      </c>
      <c r="M41" s="44" t="e">
        <f t="shared" si="3"/>
        <v>#DIV/0!</v>
      </c>
      <c r="N41" s="42">
        <f>K41-I41</f>
        <v>-307159.1699999999</v>
      </c>
      <c r="O41" s="44">
        <f t="shared" si="0"/>
        <v>0.9730884145931198</v>
      </c>
      <c r="P41" s="42">
        <f>K41-F41</f>
        <v>11106481.66</v>
      </c>
    </row>
    <row r="42" spans="1:16" ht="28.5" outlineLevel="2">
      <c r="A42" s="99" t="s">
        <v>50</v>
      </c>
      <c r="B42" s="100" t="s">
        <v>217</v>
      </c>
      <c r="C42" s="97" t="s">
        <v>256</v>
      </c>
      <c r="D42" s="98" t="s">
        <v>50</v>
      </c>
      <c r="E42" s="42">
        <v>28333741.47</v>
      </c>
      <c r="F42" s="42">
        <v>19523699.26</v>
      </c>
      <c r="G42" s="43">
        <f>F42-E42</f>
        <v>-8810042.209999997</v>
      </c>
      <c r="H42" s="44">
        <f>F42/E42</f>
        <v>0.6890618127744215</v>
      </c>
      <c r="I42" s="42">
        <v>7750300</v>
      </c>
      <c r="J42" s="42">
        <v>7500000</v>
      </c>
      <c r="K42" s="42">
        <v>7766770.47</v>
      </c>
      <c r="L42" s="42">
        <f aca="true" t="shared" si="5" ref="L42:L56">K42-J42</f>
        <v>266770.46999999974</v>
      </c>
      <c r="M42" s="44">
        <f t="shared" si="3"/>
        <v>-0.8797120167259678</v>
      </c>
      <c r="N42" s="42">
        <f>K42-I42</f>
        <v>16470.46999999974</v>
      </c>
      <c r="O42" s="44">
        <f t="shared" si="0"/>
        <v>1.0021251396720126</v>
      </c>
      <c r="P42" s="42">
        <f>K42-F42</f>
        <v>-11756928.790000003</v>
      </c>
    </row>
    <row r="43" spans="1:16" ht="15" hidden="1" outlineLevel="3">
      <c r="A43" s="99" t="s">
        <v>52</v>
      </c>
      <c r="B43" s="100"/>
      <c r="C43" s="97" t="s">
        <v>15</v>
      </c>
      <c r="D43" s="98" t="s">
        <v>52</v>
      </c>
      <c r="E43" s="42"/>
      <c r="F43" s="42"/>
      <c r="G43" s="43">
        <f aca="true" t="shared" si="6" ref="G43:G56">F43-E43</f>
        <v>0</v>
      </c>
      <c r="H43" s="44" t="e">
        <f aca="true" t="shared" si="7" ref="H43:H56">F43/E43</f>
        <v>#DIV/0!</v>
      </c>
      <c r="I43" s="42">
        <v>57591300</v>
      </c>
      <c r="J43" s="42"/>
      <c r="K43" s="42"/>
      <c r="L43" s="42">
        <f t="shared" si="5"/>
        <v>0</v>
      </c>
      <c r="M43" s="44" t="e">
        <f t="shared" si="3"/>
        <v>#DIV/0!</v>
      </c>
      <c r="N43" s="42">
        <f aca="true" t="shared" si="8" ref="N43:N56">K43-I43</f>
        <v>-57591300</v>
      </c>
      <c r="O43" s="44">
        <f t="shared" si="0"/>
        <v>0</v>
      </c>
      <c r="P43" s="42">
        <f aca="true" t="shared" si="9" ref="P43:P56">K43-F43</f>
        <v>0</v>
      </c>
    </row>
    <row r="44" spans="1:16" ht="57" hidden="1" outlineLevel="4">
      <c r="A44" s="99" t="s">
        <v>53</v>
      </c>
      <c r="B44" s="100"/>
      <c r="C44" s="97" t="s">
        <v>54</v>
      </c>
      <c r="D44" s="98" t="s">
        <v>53</v>
      </c>
      <c r="E44" s="42"/>
      <c r="F44" s="42"/>
      <c r="G44" s="43">
        <f t="shared" si="6"/>
        <v>0</v>
      </c>
      <c r="H44" s="44" t="e">
        <f t="shared" si="7"/>
        <v>#DIV/0!</v>
      </c>
      <c r="I44" s="42">
        <v>57591300</v>
      </c>
      <c r="J44" s="42"/>
      <c r="K44" s="42"/>
      <c r="L44" s="42">
        <f t="shared" si="5"/>
        <v>0</v>
      </c>
      <c r="M44" s="44" t="e">
        <f t="shared" si="3"/>
        <v>#DIV/0!</v>
      </c>
      <c r="N44" s="42">
        <f t="shared" si="8"/>
        <v>-57591300</v>
      </c>
      <c r="O44" s="44">
        <f t="shared" si="0"/>
        <v>0</v>
      </c>
      <c r="P44" s="42">
        <f t="shared" si="9"/>
        <v>0</v>
      </c>
    </row>
    <row r="45" spans="1:16" ht="57" hidden="1" outlineLevel="5">
      <c r="A45" s="99" t="s">
        <v>53</v>
      </c>
      <c r="B45" s="100"/>
      <c r="C45" s="97" t="s">
        <v>55</v>
      </c>
      <c r="D45" s="98" t="s">
        <v>53</v>
      </c>
      <c r="E45" s="42"/>
      <c r="F45" s="42"/>
      <c r="G45" s="43">
        <f t="shared" si="6"/>
        <v>0</v>
      </c>
      <c r="H45" s="44" t="e">
        <f t="shared" si="7"/>
        <v>#DIV/0!</v>
      </c>
      <c r="I45" s="42">
        <v>57591300</v>
      </c>
      <c r="J45" s="42"/>
      <c r="K45" s="42"/>
      <c r="L45" s="42">
        <f t="shared" si="5"/>
        <v>0</v>
      </c>
      <c r="M45" s="44" t="e">
        <f t="shared" si="3"/>
        <v>#DIV/0!</v>
      </c>
      <c r="N45" s="42">
        <f t="shared" si="8"/>
        <v>-57591300</v>
      </c>
      <c r="O45" s="44">
        <f t="shared" si="0"/>
        <v>0</v>
      </c>
      <c r="P45" s="42">
        <f t="shared" si="9"/>
        <v>0</v>
      </c>
    </row>
    <row r="46" spans="1:16" ht="57" hidden="1" outlineLevel="5">
      <c r="A46" s="99" t="s">
        <v>56</v>
      </c>
      <c r="B46" s="100"/>
      <c r="C46" s="97" t="s">
        <v>55</v>
      </c>
      <c r="D46" s="98" t="s">
        <v>56</v>
      </c>
      <c r="E46" s="42"/>
      <c r="F46" s="42"/>
      <c r="G46" s="43">
        <f t="shared" si="6"/>
        <v>0</v>
      </c>
      <c r="H46" s="44" t="e">
        <f t="shared" si="7"/>
        <v>#DIV/0!</v>
      </c>
      <c r="I46" s="42">
        <v>0</v>
      </c>
      <c r="J46" s="42"/>
      <c r="K46" s="42"/>
      <c r="L46" s="42">
        <f t="shared" si="5"/>
        <v>0</v>
      </c>
      <c r="M46" s="44" t="e">
        <f t="shared" si="3"/>
        <v>#DIV/0!</v>
      </c>
      <c r="N46" s="42">
        <f t="shared" si="8"/>
        <v>0</v>
      </c>
      <c r="O46" s="44" t="e">
        <f t="shared" si="0"/>
        <v>#DIV/0!</v>
      </c>
      <c r="P46" s="42">
        <f t="shared" si="9"/>
        <v>0</v>
      </c>
    </row>
    <row r="47" spans="1:16" ht="57" hidden="1" outlineLevel="5">
      <c r="A47" s="99" t="s">
        <v>57</v>
      </c>
      <c r="B47" s="100"/>
      <c r="C47" s="97" t="s">
        <v>55</v>
      </c>
      <c r="D47" s="98" t="s">
        <v>57</v>
      </c>
      <c r="E47" s="42"/>
      <c r="F47" s="42"/>
      <c r="G47" s="43">
        <f t="shared" si="6"/>
        <v>0</v>
      </c>
      <c r="H47" s="44" t="e">
        <f t="shared" si="7"/>
        <v>#DIV/0!</v>
      </c>
      <c r="I47" s="42">
        <v>0</v>
      </c>
      <c r="J47" s="42"/>
      <c r="K47" s="42"/>
      <c r="L47" s="42">
        <f t="shared" si="5"/>
        <v>0</v>
      </c>
      <c r="M47" s="44" t="e">
        <f t="shared" si="3"/>
        <v>#DIV/0!</v>
      </c>
      <c r="N47" s="42">
        <f t="shared" si="8"/>
        <v>0</v>
      </c>
      <c r="O47" s="44" t="e">
        <f t="shared" si="0"/>
        <v>#DIV/0!</v>
      </c>
      <c r="P47" s="42">
        <f t="shared" si="9"/>
        <v>0</v>
      </c>
    </row>
    <row r="48" spans="1:16" ht="57" hidden="1" outlineLevel="5">
      <c r="A48" s="99" t="s">
        <v>58</v>
      </c>
      <c r="B48" s="100"/>
      <c r="C48" s="97" t="s">
        <v>55</v>
      </c>
      <c r="D48" s="98" t="s">
        <v>58</v>
      </c>
      <c r="E48" s="42"/>
      <c r="F48" s="42"/>
      <c r="G48" s="43">
        <f t="shared" si="6"/>
        <v>0</v>
      </c>
      <c r="H48" s="44" t="e">
        <f t="shared" si="7"/>
        <v>#DIV/0!</v>
      </c>
      <c r="I48" s="42">
        <v>0</v>
      </c>
      <c r="J48" s="42"/>
      <c r="K48" s="42"/>
      <c r="L48" s="42">
        <f t="shared" si="5"/>
        <v>0</v>
      </c>
      <c r="M48" s="44" t="e">
        <f t="shared" si="3"/>
        <v>#DIV/0!</v>
      </c>
      <c r="N48" s="42">
        <f t="shared" si="8"/>
        <v>0</v>
      </c>
      <c r="O48" s="44" t="e">
        <f t="shared" si="0"/>
        <v>#DIV/0!</v>
      </c>
      <c r="P48" s="42">
        <f t="shared" si="9"/>
        <v>0</v>
      </c>
    </row>
    <row r="49" spans="1:16" ht="15" hidden="1" outlineLevel="3">
      <c r="A49" s="99" t="s">
        <v>59</v>
      </c>
      <c r="B49" s="100"/>
      <c r="C49" s="97" t="s">
        <v>15</v>
      </c>
      <c r="D49" s="98" t="s">
        <v>59</v>
      </c>
      <c r="E49" s="42"/>
      <c r="F49" s="42"/>
      <c r="G49" s="43">
        <f t="shared" si="6"/>
        <v>0</v>
      </c>
      <c r="H49" s="44" t="e">
        <f t="shared" si="7"/>
        <v>#DIV/0!</v>
      </c>
      <c r="I49" s="42">
        <v>0</v>
      </c>
      <c r="J49" s="42"/>
      <c r="K49" s="42"/>
      <c r="L49" s="42">
        <f t="shared" si="5"/>
        <v>0</v>
      </c>
      <c r="M49" s="44" t="e">
        <f t="shared" si="3"/>
        <v>#DIV/0!</v>
      </c>
      <c r="N49" s="42">
        <f t="shared" si="8"/>
        <v>0</v>
      </c>
      <c r="O49" s="44" t="e">
        <f t="shared" si="0"/>
        <v>#DIV/0!</v>
      </c>
      <c r="P49" s="42">
        <f t="shared" si="9"/>
        <v>0</v>
      </c>
    </row>
    <row r="50" spans="1:16" ht="99.75" hidden="1" outlineLevel="4">
      <c r="A50" s="99" t="s">
        <v>60</v>
      </c>
      <c r="B50" s="100"/>
      <c r="C50" s="97" t="s">
        <v>61</v>
      </c>
      <c r="D50" s="98" t="s">
        <v>60</v>
      </c>
      <c r="E50" s="42"/>
      <c r="F50" s="42"/>
      <c r="G50" s="43">
        <f t="shared" si="6"/>
        <v>0</v>
      </c>
      <c r="H50" s="44" t="e">
        <f t="shared" si="7"/>
        <v>#DIV/0!</v>
      </c>
      <c r="I50" s="42">
        <v>0</v>
      </c>
      <c r="J50" s="42"/>
      <c r="K50" s="42"/>
      <c r="L50" s="42">
        <f t="shared" si="5"/>
        <v>0</v>
      </c>
      <c r="M50" s="44" t="e">
        <f t="shared" si="3"/>
        <v>#DIV/0!</v>
      </c>
      <c r="N50" s="42">
        <f t="shared" si="8"/>
        <v>0</v>
      </c>
      <c r="O50" s="44" t="e">
        <f t="shared" si="0"/>
        <v>#DIV/0!</v>
      </c>
      <c r="P50" s="42">
        <f t="shared" si="9"/>
        <v>0</v>
      </c>
    </row>
    <row r="51" spans="1:16" ht="99.75" hidden="1" outlineLevel="5">
      <c r="A51" s="99" t="s">
        <v>62</v>
      </c>
      <c r="B51" s="100"/>
      <c r="C51" s="97" t="s">
        <v>63</v>
      </c>
      <c r="D51" s="98" t="s">
        <v>62</v>
      </c>
      <c r="E51" s="42"/>
      <c r="F51" s="42"/>
      <c r="G51" s="43">
        <f t="shared" si="6"/>
        <v>0</v>
      </c>
      <c r="H51" s="44" t="e">
        <f t="shared" si="7"/>
        <v>#DIV/0!</v>
      </c>
      <c r="I51" s="42">
        <v>0</v>
      </c>
      <c r="J51" s="42"/>
      <c r="K51" s="42"/>
      <c r="L51" s="42">
        <f t="shared" si="5"/>
        <v>0</v>
      </c>
      <c r="M51" s="44" t="e">
        <f t="shared" si="3"/>
        <v>#DIV/0!</v>
      </c>
      <c r="N51" s="42">
        <f t="shared" si="8"/>
        <v>0</v>
      </c>
      <c r="O51" s="44" t="e">
        <f t="shared" si="0"/>
        <v>#DIV/0!</v>
      </c>
      <c r="P51" s="42">
        <f t="shared" si="9"/>
        <v>0</v>
      </c>
    </row>
    <row r="52" spans="1:16" ht="18.75" customHeight="1" outlineLevel="2" collapsed="1">
      <c r="A52" s="99" t="s">
        <v>64</v>
      </c>
      <c r="B52" s="100" t="s">
        <v>218</v>
      </c>
      <c r="C52" s="97" t="s">
        <v>65</v>
      </c>
      <c r="D52" s="98" t="s">
        <v>64</v>
      </c>
      <c r="E52" s="43">
        <v>53855.82</v>
      </c>
      <c r="F52" s="43">
        <v>53419.54</v>
      </c>
      <c r="G52" s="43">
        <f t="shared" si="6"/>
        <v>-436.27999999999884</v>
      </c>
      <c r="H52" s="44">
        <f t="shared" si="7"/>
        <v>0.9918991113680936</v>
      </c>
      <c r="I52" s="42">
        <v>54400</v>
      </c>
      <c r="J52" s="42">
        <v>53000</v>
      </c>
      <c r="K52" s="43">
        <v>54393.04</v>
      </c>
      <c r="L52" s="42">
        <f t="shared" si="5"/>
        <v>1393.0400000000009</v>
      </c>
      <c r="M52" s="44">
        <f t="shared" si="3"/>
        <v>-124.69056569175793</v>
      </c>
      <c r="N52" s="42">
        <f t="shared" si="8"/>
        <v>-6.959999999999127</v>
      </c>
      <c r="O52" s="44">
        <f t="shared" si="0"/>
        <v>0.9998720588235295</v>
      </c>
      <c r="P52" s="42">
        <f t="shared" si="9"/>
        <v>973.5</v>
      </c>
    </row>
    <row r="53" spans="1:16" ht="15" hidden="1" outlineLevel="3">
      <c r="A53" s="99" t="s">
        <v>66</v>
      </c>
      <c r="B53" s="100"/>
      <c r="C53" s="97" t="s">
        <v>15</v>
      </c>
      <c r="D53" s="98" t="s">
        <v>66</v>
      </c>
      <c r="E53" s="42"/>
      <c r="F53" s="42"/>
      <c r="G53" s="43">
        <f t="shared" si="6"/>
        <v>0</v>
      </c>
      <c r="H53" s="44" t="e">
        <f t="shared" si="7"/>
        <v>#DIV/0!</v>
      </c>
      <c r="I53" s="42"/>
      <c r="J53" s="42"/>
      <c r="K53" s="42"/>
      <c r="L53" s="42">
        <f t="shared" si="5"/>
        <v>0</v>
      </c>
      <c r="M53" s="44" t="e">
        <f t="shared" si="3"/>
        <v>#DIV/0!</v>
      </c>
      <c r="N53" s="42">
        <f t="shared" si="8"/>
        <v>0</v>
      </c>
      <c r="O53" s="44" t="e">
        <f t="shared" si="0"/>
        <v>#DIV/0!</v>
      </c>
      <c r="P53" s="42">
        <f t="shared" si="9"/>
        <v>0</v>
      </c>
    </row>
    <row r="54" spans="1:16" ht="42.75" hidden="1" outlineLevel="4">
      <c r="A54" s="99" t="s">
        <v>67</v>
      </c>
      <c r="B54" s="100"/>
      <c r="C54" s="97" t="s">
        <v>68</v>
      </c>
      <c r="D54" s="98" t="s">
        <v>67</v>
      </c>
      <c r="E54" s="42"/>
      <c r="F54" s="42"/>
      <c r="G54" s="43">
        <f t="shared" si="6"/>
        <v>0</v>
      </c>
      <c r="H54" s="44" t="e">
        <f t="shared" si="7"/>
        <v>#DIV/0!</v>
      </c>
      <c r="I54" s="42"/>
      <c r="J54" s="42"/>
      <c r="K54" s="42"/>
      <c r="L54" s="42">
        <f t="shared" si="5"/>
        <v>0</v>
      </c>
      <c r="M54" s="44" t="e">
        <f t="shared" si="3"/>
        <v>#DIV/0!</v>
      </c>
      <c r="N54" s="42">
        <f t="shared" si="8"/>
        <v>0</v>
      </c>
      <c r="O54" s="44" t="e">
        <f t="shared" si="0"/>
        <v>#DIV/0!</v>
      </c>
      <c r="P54" s="42">
        <f t="shared" si="9"/>
        <v>0</v>
      </c>
    </row>
    <row r="55" spans="1:16" ht="42.75" hidden="1" outlineLevel="5">
      <c r="A55" s="99" t="s">
        <v>67</v>
      </c>
      <c r="B55" s="100"/>
      <c r="C55" s="97" t="s">
        <v>69</v>
      </c>
      <c r="D55" s="98" t="s">
        <v>67</v>
      </c>
      <c r="E55" s="42"/>
      <c r="F55" s="42"/>
      <c r="G55" s="43">
        <f t="shared" si="6"/>
        <v>0</v>
      </c>
      <c r="H55" s="44" t="e">
        <f t="shared" si="7"/>
        <v>#DIV/0!</v>
      </c>
      <c r="I55" s="42"/>
      <c r="J55" s="42"/>
      <c r="K55" s="42"/>
      <c r="L55" s="42">
        <f t="shared" si="5"/>
        <v>0</v>
      </c>
      <c r="M55" s="44" t="e">
        <f t="shared" si="3"/>
        <v>#DIV/0!</v>
      </c>
      <c r="N55" s="42">
        <f t="shared" si="8"/>
        <v>0</v>
      </c>
      <c r="O55" s="44" t="e">
        <f t="shared" si="0"/>
        <v>#DIV/0!</v>
      </c>
      <c r="P55" s="42">
        <f t="shared" si="9"/>
        <v>0</v>
      </c>
    </row>
    <row r="56" spans="1:16" ht="72" customHeight="1" outlineLevel="2" collapsed="1">
      <c r="A56" s="99" t="s">
        <v>70</v>
      </c>
      <c r="B56" s="100" t="s">
        <v>219</v>
      </c>
      <c r="C56" s="97" t="s">
        <v>71</v>
      </c>
      <c r="D56" s="98" t="s">
        <v>70</v>
      </c>
      <c r="E56" s="42">
        <v>9005677.3</v>
      </c>
      <c r="F56" s="42">
        <v>4585062.77</v>
      </c>
      <c r="G56" s="43">
        <f t="shared" si="6"/>
        <v>-4420614.530000001</v>
      </c>
      <c r="H56" s="44">
        <f t="shared" si="7"/>
        <v>0.5091302538677462</v>
      </c>
      <c r="I56" s="42">
        <v>12970955.84</v>
      </c>
      <c r="J56" s="42">
        <v>4775000</v>
      </c>
      <c r="K56" s="42">
        <v>7887808.68</v>
      </c>
      <c r="L56" s="42">
        <f t="shared" si="5"/>
        <v>3112808.6799999997</v>
      </c>
      <c r="M56" s="44">
        <f t="shared" si="3"/>
        <v>-2.9341974406440716</v>
      </c>
      <c r="N56" s="42">
        <f t="shared" si="8"/>
        <v>-5083147.16</v>
      </c>
      <c r="O56" s="44">
        <f t="shared" si="0"/>
        <v>0.6081131396404477</v>
      </c>
      <c r="P56" s="42">
        <f t="shared" si="9"/>
        <v>3302745.91</v>
      </c>
    </row>
    <row r="57" spans="1:16" ht="15" hidden="1" outlineLevel="3">
      <c r="A57" s="99" t="s">
        <v>72</v>
      </c>
      <c r="B57" s="100"/>
      <c r="C57" s="97" t="s">
        <v>15</v>
      </c>
      <c r="D57" s="98" t="s">
        <v>72</v>
      </c>
      <c r="E57" s="43"/>
      <c r="F57" s="43"/>
      <c r="G57" s="43"/>
      <c r="H57" s="44" t="e">
        <f>E57/#REF!</f>
        <v>#REF!</v>
      </c>
      <c r="I57" s="42">
        <v>8300000</v>
      </c>
      <c r="J57" s="42"/>
      <c r="K57" s="42">
        <v>401120</v>
      </c>
      <c r="L57" s="42"/>
      <c r="M57" s="44" t="e">
        <f t="shared" si="3"/>
        <v>#DIV/0!</v>
      </c>
      <c r="N57" s="42"/>
      <c r="O57" s="44">
        <f t="shared" si="0"/>
        <v>0.04832771084337349</v>
      </c>
      <c r="P57" s="42" t="e">
        <f>E57-#REF!</f>
        <v>#REF!</v>
      </c>
    </row>
    <row r="58" spans="1:16" ht="85.5" hidden="1" outlineLevel="4">
      <c r="A58" s="99" t="s">
        <v>73</v>
      </c>
      <c r="B58" s="100"/>
      <c r="C58" s="97" t="s">
        <v>74</v>
      </c>
      <c r="D58" s="98" t="s">
        <v>73</v>
      </c>
      <c r="E58" s="43"/>
      <c r="F58" s="43"/>
      <c r="G58" s="43"/>
      <c r="H58" s="44" t="e">
        <f>E58/#REF!</f>
        <v>#REF!</v>
      </c>
      <c r="I58" s="42">
        <v>8300000</v>
      </c>
      <c r="J58" s="42"/>
      <c r="K58" s="42">
        <v>401120</v>
      </c>
      <c r="L58" s="42"/>
      <c r="M58" s="44" t="e">
        <f t="shared" si="3"/>
        <v>#DIV/0!</v>
      </c>
      <c r="N58" s="42"/>
      <c r="O58" s="44">
        <f t="shared" si="0"/>
        <v>0.04832771084337349</v>
      </c>
      <c r="P58" s="42" t="e">
        <f>E58-#REF!</f>
        <v>#REF!</v>
      </c>
    </row>
    <row r="59" spans="1:16" ht="99.75" hidden="1" outlineLevel="5">
      <c r="A59" s="99" t="s">
        <v>73</v>
      </c>
      <c r="B59" s="100"/>
      <c r="C59" s="97" t="s">
        <v>75</v>
      </c>
      <c r="D59" s="98" t="s">
        <v>73</v>
      </c>
      <c r="E59" s="43"/>
      <c r="F59" s="43"/>
      <c r="G59" s="43"/>
      <c r="H59" s="44" t="e">
        <f>E59/#REF!</f>
        <v>#REF!</v>
      </c>
      <c r="I59" s="42">
        <v>8300000</v>
      </c>
      <c r="J59" s="42"/>
      <c r="K59" s="42">
        <v>0</v>
      </c>
      <c r="L59" s="42"/>
      <c r="M59" s="44" t="e">
        <f t="shared" si="3"/>
        <v>#DIV/0!</v>
      </c>
      <c r="N59" s="42"/>
      <c r="O59" s="44">
        <f t="shared" si="0"/>
        <v>0</v>
      </c>
      <c r="P59" s="42" t="e">
        <f>E59-#REF!</f>
        <v>#REF!</v>
      </c>
    </row>
    <row r="60" spans="1:16" ht="99.75" hidden="1" outlineLevel="5">
      <c r="A60" s="99" t="s">
        <v>76</v>
      </c>
      <c r="B60" s="100"/>
      <c r="C60" s="97" t="s">
        <v>75</v>
      </c>
      <c r="D60" s="98" t="s">
        <v>76</v>
      </c>
      <c r="E60" s="43"/>
      <c r="F60" s="43"/>
      <c r="G60" s="43"/>
      <c r="H60" s="44" t="e">
        <f>E60/#REF!</f>
        <v>#REF!</v>
      </c>
      <c r="I60" s="42">
        <v>0</v>
      </c>
      <c r="J60" s="42"/>
      <c r="K60" s="42">
        <v>401106.8</v>
      </c>
      <c r="L60" s="42"/>
      <c r="M60" s="44" t="e">
        <f t="shared" si="3"/>
        <v>#DIV/0!</v>
      </c>
      <c r="N60" s="42"/>
      <c r="O60" s="44" t="e">
        <f t="shared" si="0"/>
        <v>#DIV/0!</v>
      </c>
      <c r="P60" s="42" t="e">
        <f>E60-#REF!</f>
        <v>#REF!</v>
      </c>
    </row>
    <row r="61" spans="1:16" ht="99.75" hidden="1" outlineLevel="5">
      <c r="A61" s="99" t="s">
        <v>77</v>
      </c>
      <c r="B61" s="100"/>
      <c r="C61" s="97" t="s">
        <v>75</v>
      </c>
      <c r="D61" s="98" t="s">
        <v>77</v>
      </c>
      <c r="E61" s="43"/>
      <c r="F61" s="43"/>
      <c r="G61" s="43"/>
      <c r="H61" s="44" t="e">
        <f>E61/#REF!</f>
        <v>#REF!</v>
      </c>
      <c r="I61" s="42">
        <v>0</v>
      </c>
      <c r="J61" s="42"/>
      <c r="K61" s="42">
        <v>13.2</v>
      </c>
      <c r="L61" s="42"/>
      <c r="M61" s="44" t="e">
        <f t="shared" si="3"/>
        <v>#DIV/0!</v>
      </c>
      <c r="N61" s="42"/>
      <c r="O61" s="44" t="e">
        <f t="shared" si="0"/>
        <v>#DIV/0!</v>
      </c>
      <c r="P61" s="42" t="e">
        <f>E61-#REF!</f>
        <v>#REF!</v>
      </c>
    </row>
    <row r="62" spans="1:16" s="6" customFormat="1" ht="22.5" customHeight="1" outlineLevel="1" collapsed="1">
      <c r="A62" s="85" t="s">
        <v>78</v>
      </c>
      <c r="B62" s="94" t="s">
        <v>220</v>
      </c>
      <c r="C62" s="95" t="s">
        <v>79</v>
      </c>
      <c r="D62" s="96" t="s">
        <v>78</v>
      </c>
      <c r="E62" s="41">
        <f>E63+E64+E65</f>
        <v>92448214.24000001</v>
      </c>
      <c r="F62" s="41">
        <f>F63+F64+F65</f>
        <v>51305667.63</v>
      </c>
      <c r="G62" s="41">
        <f>F62-E62</f>
        <v>-41142546.61000001</v>
      </c>
      <c r="H62" s="39">
        <f aca="true" t="shared" si="10" ref="H62:H72">F62/E62</f>
        <v>0.5549665621101996</v>
      </c>
      <c r="I62" s="36">
        <f>I63+I64+I65</f>
        <v>89800000</v>
      </c>
      <c r="J62" s="36">
        <f>J63+J64+J65</f>
        <v>46740000</v>
      </c>
      <c r="K62" s="36">
        <f>K63+K64+K65</f>
        <v>52436959.599999994</v>
      </c>
      <c r="L62" s="36">
        <f>K62-J62</f>
        <v>5696959.599999994</v>
      </c>
      <c r="M62" s="39">
        <f t="shared" si="3"/>
        <v>-2.182655362859173</v>
      </c>
      <c r="N62" s="36">
        <f>N63+N64+N65</f>
        <v>-37363040.400000006</v>
      </c>
      <c r="O62" s="39">
        <f t="shared" si="0"/>
        <v>0.5839305077951001</v>
      </c>
      <c r="P62" s="36">
        <f aca="true" t="shared" si="11" ref="P62:P72">K62-F62</f>
        <v>1131291.9699999914</v>
      </c>
    </row>
    <row r="63" spans="1:16" ht="28.5" outlineLevel="2">
      <c r="A63" s="99" t="s">
        <v>80</v>
      </c>
      <c r="B63" s="100" t="s">
        <v>221</v>
      </c>
      <c r="C63" s="97" t="s">
        <v>81</v>
      </c>
      <c r="D63" s="98" t="s">
        <v>80</v>
      </c>
      <c r="E63" s="42">
        <v>13866864.29</v>
      </c>
      <c r="F63" s="42">
        <v>3058478.69</v>
      </c>
      <c r="G63" s="43">
        <f>F63-E63</f>
        <v>-10808385.6</v>
      </c>
      <c r="H63" s="44">
        <f t="shared" si="10"/>
        <v>0.2205602237129848</v>
      </c>
      <c r="I63" s="42">
        <v>15000000</v>
      </c>
      <c r="J63" s="42">
        <v>2755000</v>
      </c>
      <c r="K63" s="42">
        <v>2497968.11</v>
      </c>
      <c r="L63" s="42">
        <f>K63-J63</f>
        <v>-257031.89000000013</v>
      </c>
      <c r="M63" s="44">
        <f t="shared" si="3"/>
        <v>-1.387811330491392</v>
      </c>
      <c r="N63" s="42">
        <f>K63-I63</f>
        <v>-12502031.89</v>
      </c>
      <c r="O63" s="44">
        <f t="shared" si="0"/>
        <v>0.16653120733333332</v>
      </c>
      <c r="P63" s="42">
        <f t="shared" si="11"/>
        <v>-560510.5800000001</v>
      </c>
    </row>
    <row r="64" spans="1:16" ht="354.75" customHeight="1" outlineLevel="4">
      <c r="A64" s="99" t="s">
        <v>82</v>
      </c>
      <c r="B64" s="100" t="s">
        <v>222</v>
      </c>
      <c r="C64" s="97" t="s">
        <v>83</v>
      </c>
      <c r="D64" s="98" t="s">
        <v>82</v>
      </c>
      <c r="E64" s="42">
        <v>61411555.27</v>
      </c>
      <c r="F64" s="42">
        <v>44413099.63</v>
      </c>
      <c r="G64" s="43">
        <f>F64-E64</f>
        <v>-16998455.64</v>
      </c>
      <c r="H64" s="44">
        <f t="shared" si="10"/>
        <v>0.7232042802813712</v>
      </c>
      <c r="I64" s="42">
        <v>58000000</v>
      </c>
      <c r="J64" s="42">
        <v>40310000</v>
      </c>
      <c r="K64" s="42">
        <v>46310599.08</v>
      </c>
      <c r="L64" s="42">
        <f>K64-J64</f>
        <v>6000599.079999998</v>
      </c>
      <c r="M64" s="44">
        <f t="shared" si="3"/>
        <v>-3.412074674802634</v>
      </c>
      <c r="N64" s="42">
        <f>K64-I64</f>
        <v>-11689400.920000002</v>
      </c>
      <c r="O64" s="44">
        <f t="shared" si="0"/>
        <v>0.7984586048275861</v>
      </c>
      <c r="P64" s="42">
        <f t="shared" si="11"/>
        <v>1897499.4499999955</v>
      </c>
    </row>
    <row r="65" spans="1:16" ht="81.75" customHeight="1" outlineLevel="4">
      <c r="A65" s="99" t="s">
        <v>84</v>
      </c>
      <c r="B65" s="100" t="s">
        <v>223</v>
      </c>
      <c r="C65" s="97" t="s">
        <v>85</v>
      </c>
      <c r="D65" s="98" t="s">
        <v>84</v>
      </c>
      <c r="E65" s="42">
        <v>17169794.68</v>
      </c>
      <c r="F65" s="42">
        <v>3834089.31</v>
      </c>
      <c r="G65" s="43">
        <f>F65-E65</f>
        <v>-13335705.37</v>
      </c>
      <c r="H65" s="44">
        <f t="shared" si="10"/>
        <v>0.22330431909393106</v>
      </c>
      <c r="I65" s="42">
        <v>16800000</v>
      </c>
      <c r="J65" s="42">
        <v>3675000</v>
      </c>
      <c r="K65" s="42">
        <v>3628392.41</v>
      </c>
      <c r="L65" s="42">
        <f>K65-J65</f>
        <v>-46607.58999999985</v>
      </c>
      <c r="M65" s="44">
        <f t="shared" si="3"/>
        <v>-1.2597758824061362</v>
      </c>
      <c r="N65" s="42">
        <f>K65-I65</f>
        <v>-13171607.59</v>
      </c>
      <c r="O65" s="44">
        <f t="shared" si="0"/>
        <v>0.2159757386904762</v>
      </c>
      <c r="P65" s="42">
        <f t="shared" si="11"/>
        <v>-205696.8999999999</v>
      </c>
    </row>
    <row r="66" spans="1:16" s="6" customFormat="1" ht="32.25" customHeight="1" outlineLevel="1">
      <c r="A66" s="85" t="s">
        <v>86</v>
      </c>
      <c r="B66" s="94" t="s">
        <v>224</v>
      </c>
      <c r="C66" s="95" t="s">
        <v>87</v>
      </c>
      <c r="D66" s="96" t="s">
        <v>86</v>
      </c>
      <c r="E66" s="41">
        <f>E67+E72</f>
        <v>11083424.32</v>
      </c>
      <c r="F66" s="41">
        <f>F67+F72</f>
        <v>7959999.52</v>
      </c>
      <c r="G66" s="41">
        <f>G67+G72</f>
        <v>-3123424.8000000007</v>
      </c>
      <c r="H66" s="39">
        <f t="shared" si="10"/>
        <v>0.7181895495633248</v>
      </c>
      <c r="I66" s="36">
        <f>I67+I72</f>
        <v>11055000</v>
      </c>
      <c r="J66" s="36">
        <f>J67+J72</f>
        <v>7885000</v>
      </c>
      <c r="K66" s="36">
        <f>K67+K72</f>
        <v>7850278.2</v>
      </c>
      <c r="L66" s="36">
        <f>K66-J66</f>
        <v>-34721.799999999814</v>
      </c>
      <c r="M66" s="39">
        <f t="shared" si="3"/>
        <v>-3.5393840760949318</v>
      </c>
      <c r="N66" s="36">
        <f>N67+N72</f>
        <v>-3204721.8</v>
      </c>
      <c r="O66" s="39">
        <f t="shared" si="0"/>
        <v>0.7101110990502035</v>
      </c>
      <c r="P66" s="36">
        <f t="shared" si="11"/>
        <v>-109721.31999999937</v>
      </c>
    </row>
    <row r="67" spans="1:16" ht="91.5" customHeight="1" outlineLevel="2">
      <c r="A67" s="99" t="s">
        <v>88</v>
      </c>
      <c r="B67" s="100" t="s">
        <v>225</v>
      </c>
      <c r="C67" s="97" t="s">
        <v>89</v>
      </c>
      <c r="D67" s="98" t="s">
        <v>88</v>
      </c>
      <c r="E67" s="42">
        <v>10963424.32</v>
      </c>
      <c r="F67" s="42">
        <v>7849999.52</v>
      </c>
      <c r="G67" s="43">
        <f aca="true" t="shared" si="12" ref="G67:G72">F67-E67</f>
        <v>-3113424.8000000007</v>
      </c>
      <c r="H67" s="44">
        <f t="shared" si="10"/>
        <v>0.716017121190836</v>
      </c>
      <c r="I67" s="42">
        <v>11000000</v>
      </c>
      <c r="J67" s="42">
        <v>7850000</v>
      </c>
      <c r="K67" s="42">
        <v>7780278.2</v>
      </c>
      <c r="L67" s="42">
        <f>K67-J67</f>
        <v>-69721.79999999981</v>
      </c>
      <c r="M67" s="44">
        <f t="shared" si="3"/>
        <v>-3.5330867795490026</v>
      </c>
      <c r="N67" s="42">
        <f aca="true" t="shared" si="13" ref="N67:N72">K67-I67</f>
        <v>-3219721.8</v>
      </c>
      <c r="O67" s="44">
        <f t="shared" si="0"/>
        <v>0.7072980181818181</v>
      </c>
      <c r="P67" s="42">
        <f t="shared" si="11"/>
        <v>-69721.31999999937</v>
      </c>
    </row>
    <row r="68" spans="1:16" ht="15" hidden="1" outlineLevel="3">
      <c r="A68" s="99" t="s">
        <v>90</v>
      </c>
      <c r="B68" s="100"/>
      <c r="C68" s="97" t="s">
        <v>15</v>
      </c>
      <c r="D68" s="98" t="s">
        <v>90</v>
      </c>
      <c r="E68" s="42"/>
      <c r="F68" s="42"/>
      <c r="G68" s="43">
        <f t="shared" si="12"/>
        <v>0</v>
      </c>
      <c r="H68" s="44" t="e">
        <f t="shared" si="10"/>
        <v>#DIV/0!</v>
      </c>
      <c r="I68" s="42"/>
      <c r="J68" s="42"/>
      <c r="K68" s="42"/>
      <c r="L68" s="42">
        <f>I68-G68</f>
        <v>0</v>
      </c>
      <c r="M68" s="44" t="e">
        <f t="shared" si="3"/>
        <v>#DIV/0!</v>
      </c>
      <c r="N68" s="42">
        <f t="shared" si="13"/>
        <v>0</v>
      </c>
      <c r="O68" s="44" t="e">
        <f t="shared" si="0"/>
        <v>#DIV/0!</v>
      </c>
      <c r="P68" s="42">
        <f t="shared" si="11"/>
        <v>0</v>
      </c>
    </row>
    <row r="69" spans="1:16" ht="114" hidden="1" outlineLevel="4">
      <c r="A69" s="99" t="s">
        <v>91</v>
      </c>
      <c r="B69" s="100"/>
      <c r="C69" s="97" t="s">
        <v>92</v>
      </c>
      <c r="D69" s="98" t="s">
        <v>91</v>
      </c>
      <c r="E69" s="42"/>
      <c r="F69" s="42"/>
      <c r="G69" s="43">
        <f t="shared" si="12"/>
        <v>0</v>
      </c>
      <c r="H69" s="44" t="e">
        <f t="shared" si="10"/>
        <v>#DIV/0!</v>
      </c>
      <c r="I69" s="42"/>
      <c r="J69" s="42"/>
      <c r="K69" s="42"/>
      <c r="L69" s="42">
        <f>I69-G69</f>
        <v>0</v>
      </c>
      <c r="M69" s="44" t="e">
        <f t="shared" si="3"/>
        <v>#DIV/0!</v>
      </c>
      <c r="N69" s="42">
        <f t="shared" si="13"/>
        <v>0</v>
      </c>
      <c r="O69" s="44" t="e">
        <f t="shared" si="0"/>
        <v>#DIV/0!</v>
      </c>
      <c r="P69" s="42">
        <f t="shared" si="11"/>
        <v>0</v>
      </c>
    </row>
    <row r="70" spans="1:16" ht="128.25" hidden="1" outlineLevel="5">
      <c r="A70" s="99" t="s">
        <v>91</v>
      </c>
      <c r="B70" s="100"/>
      <c r="C70" s="97" t="s">
        <v>93</v>
      </c>
      <c r="D70" s="98" t="s">
        <v>91</v>
      </c>
      <c r="E70" s="42"/>
      <c r="F70" s="42"/>
      <c r="G70" s="43">
        <f t="shared" si="12"/>
        <v>0</v>
      </c>
      <c r="H70" s="44" t="e">
        <f t="shared" si="10"/>
        <v>#DIV/0!</v>
      </c>
      <c r="I70" s="42"/>
      <c r="J70" s="42"/>
      <c r="K70" s="42"/>
      <c r="L70" s="42">
        <f>I70-G70</f>
        <v>0</v>
      </c>
      <c r="M70" s="44" t="e">
        <f t="shared" si="3"/>
        <v>#DIV/0!</v>
      </c>
      <c r="N70" s="42">
        <f t="shared" si="13"/>
        <v>0</v>
      </c>
      <c r="O70" s="44" t="e">
        <f t="shared" si="0"/>
        <v>#DIV/0!</v>
      </c>
      <c r="P70" s="42">
        <f t="shared" si="11"/>
        <v>0</v>
      </c>
    </row>
    <row r="71" spans="1:16" ht="171" hidden="1" outlineLevel="5">
      <c r="A71" s="99" t="s">
        <v>94</v>
      </c>
      <c r="B71" s="100"/>
      <c r="C71" s="97" t="s">
        <v>95</v>
      </c>
      <c r="D71" s="98" t="s">
        <v>94</v>
      </c>
      <c r="E71" s="42"/>
      <c r="F71" s="42"/>
      <c r="G71" s="43">
        <f t="shared" si="12"/>
        <v>0</v>
      </c>
      <c r="H71" s="44" t="e">
        <f t="shared" si="10"/>
        <v>#DIV/0!</v>
      </c>
      <c r="I71" s="42"/>
      <c r="J71" s="42"/>
      <c r="K71" s="42"/>
      <c r="L71" s="42">
        <f>I71-G71</f>
        <v>0</v>
      </c>
      <c r="M71" s="44" t="e">
        <f t="shared" si="3"/>
        <v>#DIV/0!</v>
      </c>
      <c r="N71" s="42">
        <f t="shared" si="13"/>
        <v>0</v>
      </c>
      <c r="O71" s="44" t="e">
        <f t="shared" si="0"/>
        <v>#DIV/0!</v>
      </c>
      <c r="P71" s="42">
        <f t="shared" si="11"/>
        <v>0</v>
      </c>
    </row>
    <row r="72" spans="1:16" ht="78.75" customHeight="1" outlineLevel="2" collapsed="1">
      <c r="A72" s="99" t="s">
        <v>96</v>
      </c>
      <c r="B72" s="100" t="s">
        <v>226</v>
      </c>
      <c r="C72" s="97" t="s">
        <v>97</v>
      </c>
      <c r="D72" s="98" t="s">
        <v>96</v>
      </c>
      <c r="E72" s="43">
        <v>120000</v>
      </c>
      <c r="F72" s="43">
        <v>110000</v>
      </c>
      <c r="G72" s="43">
        <f t="shared" si="12"/>
        <v>-10000</v>
      </c>
      <c r="H72" s="44">
        <f t="shared" si="10"/>
        <v>0.9166666666666666</v>
      </c>
      <c r="I72" s="42">
        <v>55000</v>
      </c>
      <c r="J72" s="42">
        <v>35000</v>
      </c>
      <c r="K72" s="43">
        <v>70000</v>
      </c>
      <c r="L72" s="42">
        <f>K72-J72</f>
        <v>35000</v>
      </c>
      <c r="M72" s="44">
        <f t="shared" si="3"/>
        <v>-5.5</v>
      </c>
      <c r="N72" s="42">
        <f t="shared" si="13"/>
        <v>15000</v>
      </c>
      <c r="O72" s="44">
        <f t="shared" si="0"/>
        <v>1.2727272727272727</v>
      </c>
      <c r="P72" s="42">
        <f t="shared" si="11"/>
        <v>-40000</v>
      </c>
    </row>
    <row r="73" spans="1:16" ht="15" hidden="1" outlineLevel="3">
      <c r="A73" s="99" t="s">
        <v>98</v>
      </c>
      <c r="B73" s="100"/>
      <c r="C73" s="97" t="s">
        <v>15</v>
      </c>
      <c r="D73" s="98" t="s">
        <v>98</v>
      </c>
      <c r="E73" s="43"/>
      <c r="F73" s="43"/>
      <c r="G73" s="43"/>
      <c r="H73" s="44" t="e">
        <f>E73/#REF!</f>
        <v>#REF!</v>
      </c>
      <c r="I73" s="42">
        <v>60000</v>
      </c>
      <c r="J73" s="42"/>
      <c r="K73" s="42">
        <v>0</v>
      </c>
      <c r="L73" s="42"/>
      <c r="M73" s="44" t="e">
        <f t="shared" si="3"/>
        <v>#DIV/0!</v>
      </c>
      <c r="N73" s="42"/>
      <c r="O73" s="44">
        <f t="shared" si="0"/>
        <v>0</v>
      </c>
      <c r="P73" s="42" t="e">
        <f>E73-#REF!</f>
        <v>#REF!</v>
      </c>
    </row>
    <row r="74" spans="1:16" ht="57" hidden="1" outlineLevel="4">
      <c r="A74" s="99" t="s">
        <v>99</v>
      </c>
      <c r="B74" s="100"/>
      <c r="C74" s="97" t="s">
        <v>100</v>
      </c>
      <c r="D74" s="98" t="s">
        <v>99</v>
      </c>
      <c r="E74" s="43"/>
      <c r="F74" s="43"/>
      <c r="G74" s="43"/>
      <c r="H74" s="44" t="e">
        <f>E74/#REF!</f>
        <v>#REF!</v>
      </c>
      <c r="I74" s="42">
        <v>60000</v>
      </c>
      <c r="J74" s="42"/>
      <c r="K74" s="42">
        <v>0</v>
      </c>
      <c r="L74" s="42"/>
      <c r="M74" s="44" t="e">
        <f t="shared" si="3"/>
        <v>#DIV/0!</v>
      </c>
      <c r="N74" s="42"/>
      <c r="O74" s="44">
        <f t="shared" si="0"/>
        <v>0</v>
      </c>
      <c r="P74" s="42" t="e">
        <f>E74-#REF!</f>
        <v>#REF!</v>
      </c>
    </row>
    <row r="75" spans="1:16" ht="71.25" hidden="1" outlineLevel="5">
      <c r="A75" s="99" t="s">
        <v>99</v>
      </c>
      <c r="B75" s="100"/>
      <c r="C75" s="97" t="s">
        <v>101</v>
      </c>
      <c r="D75" s="98" t="s">
        <v>99</v>
      </c>
      <c r="E75" s="43"/>
      <c r="F75" s="43"/>
      <c r="G75" s="43"/>
      <c r="H75" s="44" t="e">
        <f>E75/#REF!</f>
        <v>#REF!</v>
      </c>
      <c r="I75" s="42">
        <v>60000</v>
      </c>
      <c r="J75" s="42"/>
      <c r="K75" s="42">
        <v>0</v>
      </c>
      <c r="L75" s="42"/>
      <c r="M75" s="44" t="e">
        <f t="shared" si="3"/>
        <v>#DIV/0!</v>
      </c>
      <c r="N75" s="42"/>
      <c r="O75" s="44">
        <f t="shared" si="0"/>
        <v>0</v>
      </c>
      <c r="P75" s="42" t="e">
        <f>E75-#REF!</f>
        <v>#REF!</v>
      </c>
    </row>
    <row r="76" spans="1:16" s="6" customFormat="1" ht="83.25" customHeight="1" outlineLevel="1" collapsed="1">
      <c r="A76" s="85" t="s">
        <v>102</v>
      </c>
      <c r="B76" s="94" t="s">
        <v>227</v>
      </c>
      <c r="C76" s="95" t="s">
        <v>103</v>
      </c>
      <c r="D76" s="96" t="s">
        <v>102</v>
      </c>
      <c r="E76" s="36">
        <v>2068.21</v>
      </c>
      <c r="F76" s="41"/>
      <c r="G76" s="41">
        <f>F76-E76</f>
        <v>-2068.21</v>
      </c>
      <c r="H76" s="39">
        <f>F76/E76</f>
        <v>0</v>
      </c>
      <c r="I76" s="36"/>
      <c r="J76" s="36"/>
      <c r="K76" s="36">
        <v>-94002.12</v>
      </c>
      <c r="L76" s="36">
        <f>K76-J76</f>
        <v>-94002.12</v>
      </c>
      <c r="M76" s="39"/>
      <c r="N76" s="36"/>
      <c r="O76" s="39"/>
      <c r="P76" s="36">
        <f>K76-F76</f>
        <v>-94002.12</v>
      </c>
    </row>
    <row r="77" spans="1:16" s="6" customFormat="1" ht="15.75" hidden="1" outlineLevel="3">
      <c r="A77" s="85" t="s">
        <v>104</v>
      </c>
      <c r="B77" s="94"/>
      <c r="C77" s="95" t="s">
        <v>15</v>
      </c>
      <c r="D77" s="96" t="s">
        <v>104</v>
      </c>
      <c r="E77" s="41"/>
      <c r="F77" s="41"/>
      <c r="G77" s="41"/>
      <c r="H77" s="39" t="e">
        <f>E77/#REF!</f>
        <v>#REF!</v>
      </c>
      <c r="I77" s="36">
        <v>0</v>
      </c>
      <c r="J77" s="36"/>
      <c r="K77" s="36">
        <v>78.92</v>
      </c>
      <c r="L77" s="36"/>
      <c r="M77" s="39" t="e">
        <f>I77/G77</f>
        <v>#DIV/0!</v>
      </c>
      <c r="N77" s="36"/>
      <c r="O77" s="39" t="e">
        <f t="shared" si="0"/>
        <v>#DIV/0!</v>
      </c>
      <c r="P77" s="36" t="e">
        <f>E77-#REF!</f>
        <v>#REF!</v>
      </c>
    </row>
    <row r="78" spans="1:16" s="6" customFormat="1" ht="180" hidden="1" outlineLevel="4">
      <c r="A78" s="85" t="s">
        <v>105</v>
      </c>
      <c r="B78" s="94"/>
      <c r="C78" s="95" t="s">
        <v>106</v>
      </c>
      <c r="D78" s="96" t="s">
        <v>105</v>
      </c>
      <c r="E78" s="41"/>
      <c r="F78" s="41"/>
      <c r="G78" s="41"/>
      <c r="H78" s="39" t="e">
        <f>E78/#REF!</f>
        <v>#REF!</v>
      </c>
      <c r="I78" s="36">
        <v>0</v>
      </c>
      <c r="J78" s="36"/>
      <c r="K78" s="36">
        <v>78.92</v>
      </c>
      <c r="L78" s="36"/>
      <c r="M78" s="39" t="e">
        <f>I78/G78</f>
        <v>#DIV/0!</v>
      </c>
      <c r="N78" s="36"/>
      <c r="O78" s="39" t="e">
        <f t="shared" si="0"/>
        <v>#DIV/0!</v>
      </c>
      <c r="P78" s="36" t="e">
        <f>E78-#REF!</f>
        <v>#REF!</v>
      </c>
    </row>
    <row r="79" spans="1:16" s="6" customFormat="1" ht="180" hidden="1" outlineLevel="5">
      <c r="A79" s="85" t="s">
        <v>107</v>
      </c>
      <c r="B79" s="94"/>
      <c r="C79" s="95" t="s">
        <v>108</v>
      </c>
      <c r="D79" s="96" t="s">
        <v>107</v>
      </c>
      <c r="E79" s="41"/>
      <c r="F79" s="41"/>
      <c r="G79" s="41"/>
      <c r="H79" s="39" t="e">
        <f>E79/#REF!</f>
        <v>#REF!</v>
      </c>
      <c r="I79" s="36">
        <v>0</v>
      </c>
      <c r="J79" s="36"/>
      <c r="K79" s="36">
        <v>78.92</v>
      </c>
      <c r="L79" s="36"/>
      <c r="M79" s="39" t="e">
        <f>I79/G79</f>
        <v>#DIV/0!</v>
      </c>
      <c r="N79" s="36"/>
      <c r="O79" s="39" t="e">
        <f>K79/I79</f>
        <v>#DIV/0!</v>
      </c>
      <c r="P79" s="36" t="e">
        <f>E79-#REF!</f>
        <v>#REF!</v>
      </c>
    </row>
    <row r="80" spans="1:16" s="6" customFormat="1" ht="39" customHeight="1" outlineLevel="5">
      <c r="A80" s="85"/>
      <c r="B80" s="94" t="s">
        <v>228</v>
      </c>
      <c r="C80" s="101" t="s">
        <v>109</v>
      </c>
      <c r="D80" s="102"/>
      <c r="E80" s="45">
        <f>E81+E90+E106+E109+E112+E113</f>
        <v>69903226.1</v>
      </c>
      <c r="F80" s="45">
        <f>F81+F90+F106+F109+F112+F113</f>
        <v>44000231.85</v>
      </c>
      <c r="G80" s="45">
        <f>G81+G90+G106+G109+G112+G113</f>
        <v>-25902994.249999996</v>
      </c>
      <c r="H80" s="45">
        <f>F80/E80</f>
        <v>0.6294449384504159</v>
      </c>
      <c r="I80" s="45">
        <f>I81+I90+I106+I109+I112+I113</f>
        <v>91077740.47999999</v>
      </c>
      <c r="J80" s="45">
        <f>J81+J90+J106+J109+J112+J113</f>
        <v>48476756.400000006</v>
      </c>
      <c r="K80" s="45">
        <f>K81+K90+K106+K109+K112+K113</f>
        <v>47882471.56</v>
      </c>
      <c r="L80" s="45">
        <f>K80-J80</f>
        <v>-594284.8400000036</v>
      </c>
      <c r="M80" s="45" t="e">
        <f>M81+M90+M106+M109+M112+M113</f>
        <v>#DIV/0!</v>
      </c>
      <c r="N80" s="45">
        <f>N81+N90+N106+N109+N112+N113</f>
        <v>-43195268.919999994</v>
      </c>
      <c r="O80" s="45">
        <f>O81+O90+O106+O109+O112+O113</f>
        <v>5.151919647562574</v>
      </c>
      <c r="P80" s="45">
        <f>K80-F80</f>
        <v>3882239.710000001</v>
      </c>
    </row>
    <row r="81" spans="1:16" s="6" customFormat="1" ht="72" customHeight="1" outlineLevel="1">
      <c r="A81" s="85" t="s">
        <v>110</v>
      </c>
      <c r="B81" s="94" t="s">
        <v>229</v>
      </c>
      <c r="C81" s="95" t="s">
        <v>111</v>
      </c>
      <c r="D81" s="96" t="s">
        <v>110</v>
      </c>
      <c r="E81" s="41">
        <f>E82+E83+E84+E85+E89</f>
        <v>39582487.29</v>
      </c>
      <c r="F81" s="41">
        <f>F82+F83+F84+F85+F89</f>
        <v>25001803.1</v>
      </c>
      <c r="G81" s="41">
        <f>G82+G83+G85+G89</f>
        <v>-14580684.189999998</v>
      </c>
      <c r="H81" s="39">
        <f>F81/E81</f>
        <v>0.6316379998261601</v>
      </c>
      <c r="I81" s="36">
        <f>I82+I83+I84+I85+I89</f>
        <v>41730950.9</v>
      </c>
      <c r="J81" s="36">
        <f>J82+J83+J84+J85+J89</f>
        <v>27816778.1</v>
      </c>
      <c r="K81" s="36">
        <f>K82+K83+K84+K85+K89</f>
        <v>21798819.75</v>
      </c>
      <c r="L81" s="36">
        <f>K81-J81</f>
        <v>-6017958.3500000015</v>
      </c>
      <c r="M81" s="39">
        <f>I81/G81</f>
        <v>-2.862070829887442</v>
      </c>
      <c r="N81" s="36">
        <f>N82+N83+N84+N85+N89</f>
        <v>-19932131.15</v>
      </c>
      <c r="O81" s="39">
        <f aca="true" t="shared" si="14" ref="O81:O127">K81/I81</f>
        <v>0.5223657568272666</v>
      </c>
      <c r="P81" s="36">
        <f>K81-F81</f>
        <v>-3202983.3500000015</v>
      </c>
    </row>
    <row r="82" spans="1:16" ht="66.75" customHeight="1" outlineLevel="4">
      <c r="A82" s="99" t="s">
        <v>112</v>
      </c>
      <c r="B82" s="100" t="s">
        <v>230</v>
      </c>
      <c r="C82" s="97" t="s">
        <v>113</v>
      </c>
      <c r="D82" s="98" t="s">
        <v>112</v>
      </c>
      <c r="E82" s="42">
        <v>28927120.99</v>
      </c>
      <c r="F82" s="42">
        <v>16577105.76</v>
      </c>
      <c r="G82" s="43">
        <f>F82-E82</f>
        <v>-12350015.229999999</v>
      </c>
      <c r="H82" s="44">
        <f>F82/E82</f>
        <v>0.5730644873276758</v>
      </c>
      <c r="I82" s="42">
        <v>28446000</v>
      </c>
      <c r="J82" s="42">
        <v>19400000</v>
      </c>
      <c r="K82" s="42">
        <v>14254843.18</v>
      </c>
      <c r="L82" s="42">
        <f>K82-J82</f>
        <v>-5145156.82</v>
      </c>
      <c r="M82" s="44">
        <f>I82/G82</f>
        <v>-2.303316997609889</v>
      </c>
      <c r="N82" s="42">
        <f>K82-I82</f>
        <v>-14191156.82</v>
      </c>
      <c r="O82" s="44">
        <f t="shared" si="14"/>
        <v>0.5011194255782887</v>
      </c>
      <c r="P82" s="42">
        <f>K82-F82</f>
        <v>-2322262.58</v>
      </c>
    </row>
    <row r="83" spans="1:16" ht="61.5" customHeight="1" outlineLevel="4">
      <c r="A83" s="99" t="s">
        <v>114</v>
      </c>
      <c r="B83" s="100" t="s">
        <v>231</v>
      </c>
      <c r="C83" s="97" t="s">
        <v>115</v>
      </c>
      <c r="D83" s="98" t="s">
        <v>114</v>
      </c>
      <c r="E83" s="42">
        <v>1249542.59</v>
      </c>
      <c r="F83" s="42">
        <v>942741.08</v>
      </c>
      <c r="G83" s="43">
        <f aca="true" t="shared" si="15" ref="G83:G89">F83-E83</f>
        <v>-306801.5100000001</v>
      </c>
      <c r="H83" s="44">
        <f aca="true" t="shared" si="16" ref="H83:H89">F83/E83</f>
        <v>0.7544689453122201</v>
      </c>
      <c r="I83" s="42">
        <v>1629721.9</v>
      </c>
      <c r="J83" s="42">
        <v>1404000</v>
      </c>
      <c r="K83" s="42">
        <v>661228.62</v>
      </c>
      <c r="L83" s="42">
        <f aca="true" t="shared" si="17" ref="L83:L89">K83-J83</f>
        <v>-742771.38</v>
      </c>
      <c r="M83" s="44">
        <f>I83/G83</f>
        <v>-5.311974833500654</v>
      </c>
      <c r="N83" s="42">
        <f aca="true" t="shared" si="18" ref="N83:N89">K83-I83</f>
        <v>-968493.2799999999</v>
      </c>
      <c r="O83" s="44">
        <f t="shared" si="14"/>
        <v>0.40573095323809544</v>
      </c>
      <c r="P83" s="42">
        <f aca="true" t="shared" si="19" ref="P83:P89">K83-F83</f>
        <v>-281512.45999999996</v>
      </c>
    </row>
    <row r="84" spans="1:16" ht="108" customHeight="1" outlineLevel="4">
      <c r="A84" s="99"/>
      <c r="B84" s="100" t="s">
        <v>232</v>
      </c>
      <c r="C84" s="97" t="s">
        <v>197</v>
      </c>
      <c r="D84" s="98" t="s">
        <v>198</v>
      </c>
      <c r="E84" s="42">
        <v>48556.7</v>
      </c>
      <c r="F84" s="42">
        <v>48556.7</v>
      </c>
      <c r="G84" s="43">
        <f t="shared" si="15"/>
        <v>0</v>
      </c>
      <c r="H84" s="44">
        <f t="shared" si="16"/>
        <v>1</v>
      </c>
      <c r="I84" s="42">
        <v>56278</v>
      </c>
      <c r="J84" s="125">
        <v>56278.1</v>
      </c>
      <c r="K84" s="42">
        <v>56278.1</v>
      </c>
      <c r="L84" s="42">
        <f t="shared" si="17"/>
        <v>0</v>
      </c>
      <c r="M84" s="44"/>
      <c r="N84" s="42">
        <f t="shared" si="18"/>
        <v>0.09999999999854481</v>
      </c>
      <c r="O84" s="44"/>
      <c r="P84" s="42"/>
    </row>
    <row r="85" spans="1:16" ht="38.25" customHeight="1" outlineLevel="2">
      <c r="A85" s="99" t="s">
        <v>116</v>
      </c>
      <c r="B85" s="100" t="s">
        <v>233</v>
      </c>
      <c r="C85" s="97" t="s">
        <v>117</v>
      </c>
      <c r="D85" s="98" t="s">
        <v>116</v>
      </c>
      <c r="E85" s="43">
        <v>3035957.66</v>
      </c>
      <c r="F85" s="43">
        <v>3035957.66</v>
      </c>
      <c r="G85" s="43">
        <f t="shared" si="15"/>
        <v>0</v>
      </c>
      <c r="H85" s="44">
        <f t="shared" si="16"/>
        <v>1</v>
      </c>
      <c r="I85" s="42">
        <v>5098951</v>
      </c>
      <c r="J85" s="42">
        <v>1553500</v>
      </c>
      <c r="K85" s="43">
        <v>1994451.02</v>
      </c>
      <c r="L85" s="42">
        <f t="shared" si="17"/>
        <v>440951.02</v>
      </c>
      <c r="M85" s="44" t="e">
        <f aca="true" t="shared" si="20" ref="M85:M112">I85/G85</f>
        <v>#DIV/0!</v>
      </c>
      <c r="N85" s="42">
        <f t="shared" si="18"/>
        <v>-3104499.98</v>
      </c>
      <c r="O85" s="44">
        <f t="shared" si="14"/>
        <v>0.39114928148946715</v>
      </c>
      <c r="P85" s="42">
        <f t="shared" si="19"/>
        <v>-1041506.6400000001</v>
      </c>
    </row>
    <row r="86" spans="1:16" ht="15" hidden="1" outlineLevel="3">
      <c r="A86" s="99" t="s">
        <v>118</v>
      </c>
      <c r="B86" s="100"/>
      <c r="C86" s="97" t="s">
        <v>15</v>
      </c>
      <c r="D86" s="98" t="s">
        <v>118</v>
      </c>
      <c r="E86" s="42"/>
      <c r="F86" s="42"/>
      <c r="G86" s="43">
        <f t="shared" si="15"/>
        <v>0</v>
      </c>
      <c r="H86" s="44" t="e">
        <f t="shared" si="16"/>
        <v>#DIV/0!</v>
      </c>
      <c r="I86" s="42"/>
      <c r="J86" s="42"/>
      <c r="K86" s="42"/>
      <c r="L86" s="42">
        <f t="shared" si="17"/>
        <v>0</v>
      </c>
      <c r="M86" s="44" t="e">
        <f t="shared" si="20"/>
        <v>#DIV/0!</v>
      </c>
      <c r="N86" s="42">
        <f t="shared" si="18"/>
        <v>0</v>
      </c>
      <c r="O86" s="44" t="e">
        <f t="shared" si="14"/>
        <v>#DIV/0!</v>
      </c>
      <c r="P86" s="42">
        <f t="shared" si="19"/>
        <v>0</v>
      </c>
    </row>
    <row r="87" spans="1:16" ht="128.25" hidden="1" outlineLevel="4">
      <c r="A87" s="99" t="s">
        <v>119</v>
      </c>
      <c r="B87" s="100"/>
      <c r="C87" s="97" t="s">
        <v>120</v>
      </c>
      <c r="D87" s="98" t="s">
        <v>119</v>
      </c>
      <c r="E87" s="42"/>
      <c r="F87" s="42"/>
      <c r="G87" s="43">
        <f t="shared" si="15"/>
        <v>0</v>
      </c>
      <c r="H87" s="44" t="e">
        <f t="shared" si="16"/>
        <v>#DIV/0!</v>
      </c>
      <c r="I87" s="42"/>
      <c r="J87" s="42"/>
      <c r="K87" s="42"/>
      <c r="L87" s="42">
        <f t="shared" si="17"/>
        <v>0</v>
      </c>
      <c r="M87" s="44" t="e">
        <f t="shared" si="20"/>
        <v>#DIV/0!</v>
      </c>
      <c r="N87" s="42">
        <f t="shared" si="18"/>
        <v>0</v>
      </c>
      <c r="O87" s="44" t="e">
        <f t="shared" si="14"/>
        <v>#DIV/0!</v>
      </c>
      <c r="P87" s="42">
        <f t="shared" si="19"/>
        <v>0</v>
      </c>
    </row>
    <row r="88" spans="1:16" ht="128.25" hidden="1" outlineLevel="5">
      <c r="A88" s="99" t="s">
        <v>119</v>
      </c>
      <c r="B88" s="100"/>
      <c r="C88" s="97" t="s">
        <v>121</v>
      </c>
      <c r="D88" s="98" t="s">
        <v>119</v>
      </c>
      <c r="E88" s="42"/>
      <c r="F88" s="42"/>
      <c r="G88" s="43">
        <f t="shared" si="15"/>
        <v>0</v>
      </c>
      <c r="H88" s="44" t="e">
        <f t="shared" si="16"/>
        <v>#DIV/0!</v>
      </c>
      <c r="I88" s="42"/>
      <c r="J88" s="42"/>
      <c r="K88" s="42"/>
      <c r="L88" s="42">
        <f t="shared" si="17"/>
        <v>0</v>
      </c>
      <c r="M88" s="44" t="e">
        <f t="shared" si="20"/>
        <v>#DIV/0!</v>
      </c>
      <c r="N88" s="42">
        <f t="shared" si="18"/>
        <v>0</v>
      </c>
      <c r="O88" s="44" t="e">
        <f t="shared" si="14"/>
        <v>#DIV/0!</v>
      </c>
      <c r="P88" s="42">
        <f t="shared" si="19"/>
        <v>0</v>
      </c>
    </row>
    <row r="89" spans="1:16" ht="69.75" customHeight="1" outlineLevel="2" collapsed="1">
      <c r="A89" s="99" t="s">
        <v>122</v>
      </c>
      <c r="B89" s="100" t="s">
        <v>234</v>
      </c>
      <c r="C89" s="97" t="s">
        <v>123</v>
      </c>
      <c r="D89" s="98" t="s">
        <v>122</v>
      </c>
      <c r="E89" s="42">
        <v>6321309.35</v>
      </c>
      <c r="F89" s="42">
        <v>4397441.9</v>
      </c>
      <c r="G89" s="43">
        <f t="shared" si="15"/>
        <v>-1923867.4499999993</v>
      </c>
      <c r="H89" s="44">
        <f t="shared" si="16"/>
        <v>0.6956536465028406</v>
      </c>
      <c r="I89" s="42">
        <v>6500000</v>
      </c>
      <c r="J89" s="42">
        <v>5403000</v>
      </c>
      <c r="K89" s="42">
        <v>4832018.83</v>
      </c>
      <c r="L89" s="42">
        <f t="shared" si="17"/>
        <v>-570981.1699999999</v>
      </c>
      <c r="M89" s="44">
        <f t="shared" si="20"/>
        <v>-3.3786111408039066</v>
      </c>
      <c r="N89" s="42">
        <f t="shared" si="18"/>
        <v>-1667981.17</v>
      </c>
      <c r="O89" s="44">
        <f t="shared" si="14"/>
        <v>0.7433875123076923</v>
      </c>
      <c r="P89" s="42">
        <f t="shared" si="19"/>
        <v>434576.9299999997</v>
      </c>
    </row>
    <row r="90" spans="1:16" s="6" customFormat="1" ht="177.75" customHeight="1" outlineLevel="1">
      <c r="A90" s="85" t="s">
        <v>124</v>
      </c>
      <c r="B90" s="94" t="s">
        <v>235</v>
      </c>
      <c r="C90" s="95" t="s">
        <v>125</v>
      </c>
      <c r="D90" s="96" t="s">
        <v>124</v>
      </c>
      <c r="E90" s="36">
        <v>329332.87</v>
      </c>
      <c r="F90" s="36">
        <v>283885.68</v>
      </c>
      <c r="G90" s="41">
        <f>F90-E90</f>
        <v>-45447.19</v>
      </c>
      <c r="H90" s="39">
        <f>F90/E90</f>
        <v>0.8620022653675595</v>
      </c>
      <c r="I90" s="36">
        <v>967047.26</v>
      </c>
      <c r="J90" s="126">
        <v>967047.26</v>
      </c>
      <c r="K90" s="36">
        <v>1165926.73</v>
      </c>
      <c r="L90" s="36">
        <f>K90-J90</f>
        <v>198879.46999999997</v>
      </c>
      <c r="M90" s="39">
        <f t="shared" si="20"/>
        <v>-21.278483004119725</v>
      </c>
      <c r="N90" s="36">
        <f>K90-I90</f>
        <v>198879.46999999997</v>
      </c>
      <c r="O90" s="39">
        <f t="shared" si="14"/>
        <v>1.2056564122833044</v>
      </c>
      <c r="P90" s="36">
        <f>K90-F90</f>
        <v>882041.05</v>
      </c>
    </row>
    <row r="91" spans="1:16" s="6" customFormat="1" ht="15.75" hidden="1" outlineLevel="3">
      <c r="A91" s="85" t="s">
        <v>126</v>
      </c>
      <c r="B91" s="94"/>
      <c r="C91" s="95" t="s">
        <v>15</v>
      </c>
      <c r="D91" s="96" t="s">
        <v>126</v>
      </c>
      <c r="E91" s="41"/>
      <c r="F91" s="36">
        <v>2890.68</v>
      </c>
      <c r="G91" s="41"/>
      <c r="H91" s="39" t="e">
        <f aca="true" t="shared" si="21" ref="H91:H130">F91/E91</f>
        <v>#DIV/0!</v>
      </c>
      <c r="I91" s="36">
        <v>33800</v>
      </c>
      <c r="J91" s="36"/>
      <c r="K91" s="36">
        <v>2890.68</v>
      </c>
      <c r="L91" s="36">
        <f aca="true" t="shared" si="22" ref="L91:L120">K91-J91</f>
        <v>2890.68</v>
      </c>
      <c r="M91" s="39" t="e">
        <f t="shared" si="20"/>
        <v>#DIV/0!</v>
      </c>
      <c r="N91" s="36">
        <f aca="true" t="shared" si="23" ref="N91:N106">K91-I91</f>
        <v>-30909.32</v>
      </c>
      <c r="O91" s="39">
        <f t="shared" si="14"/>
        <v>0.08552307692307692</v>
      </c>
      <c r="P91" s="36">
        <f aca="true" t="shared" si="24" ref="P91:P130">K91-F91</f>
        <v>0</v>
      </c>
    </row>
    <row r="92" spans="1:16" s="6" customFormat="1" ht="90" hidden="1" outlineLevel="4">
      <c r="A92" s="85" t="s">
        <v>127</v>
      </c>
      <c r="B92" s="94"/>
      <c r="C92" s="95" t="s">
        <v>128</v>
      </c>
      <c r="D92" s="96" t="s">
        <v>127</v>
      </c>
      <c r="E92" s="41"/>
      <c r="F92" s="36">
        <v>2890.68</v>
      </c>
      <c r="G92" s="41"/>
      <c r="H92" s="39" t="e">
        <f t="shared" si="21"/>
        <v>#DIV/0!</v>
      </c>
      <c r="I92" s="36">
        <v>33800</v>
      </c>
      <c r="J92" s="36"/>
      <c r="K92" s="36">
        <v>2890.68</v>
      </c>
      <c r="L92" s="36">
        <f t="shared" si="22"/>
        <v>2890.68</v>
      </c>
      <c r="M92" s="39" t="e">
        <f t="shared" si="20"/>
        <v>#DIV/0!</v>
      </c>
      <c r="N92" s="36">
        <f t="shared" si="23"/>
        <v>-30909.32</v>
      </c>
      <c r="O92" s="39">
        <f t="shared" si="14"/>
        <v>0.08552307692307692</v>
      </c>
      <c r="P92" s="36">
        <f t="shared" si="24"/>
        <v>0</v>
      </c>
    </row>
    <row r="93" spans="1:16" s="6" customFormat="1" ht="90" hidden="1" outlineLevel="5">
      <c r="A93" s="85" t="s">
        <v>127</v>
      </c>
      <c r="B93" s="94"/>
      <c r="C93" s="95" t="s">
        <v>129</v>
      </c>
      <c r="D93" s="96" t="s">
        <v>127</v>
      </c>
      <c r="E93" s="41"/>
      <c r="F93" s="36">
        <v>0</v>
      </c>
      <c r="G93" s="41"/>
      <c r="H93" s="39" t="e">
        <f t="shared" si="21"/>
        <v>#DIV/0!</v>
      </c>
      <c r="I93" s="36">
        <v>33800</v>
      </c>
      <c r="J93" s="36"/>
      <c r="K93" s="36">
        <v>0</v>
      </c>
      <c r="L93" s="36">
        <f t="shared" si="22"/>
        <v>0</v>
      </c>
      <c r="M93" s="39" t="e">
        <f t="shared" si="20"/>
        <v>#DIV/0!</v>
      </c>
      <c r="N93" s="36">
        <f t="shared" si="23"/>
        <v>-33800</v>
      </c>
      <c r="O93" s="39">
        <f t="shared" si="14"/>
        <v>0</v>
      </c>
      <c r="P93" s="36">
        <f t="shared" si="24"/>
        <v>0</v>
      </c>
    </row>
    <row r="94" spans="1:16" s="6" customFormat="1" ht="90" hidden="1" outlineLevel="5">
      <c r="A94" s="85" t="s">
        <v>130</v>
      </c>
      <c r="B94" s="94"/>
      <c r="C94" s="95" t="s">
        <v>129</v>
      </c>
      <c r="D94" s="96" t="s">
        <v>130</v>
      </c>
      <c r="E94" s="41"/>
      <c r="F94" s="36">
        <v>2890.68</v>
      </c>
      <c r="G94" s="41"/>
      <c r="H94" s="39" t="e">
        <f t="shared" si="21"/>
        <v>#DIV/0!</v>
      </c>
      <c r="I94" s="36">
        <v>0</v>
      </c>
      <c r="J94" s="36"/>
      <c r="K94" s="36">
        <v>2890.68</v>
      </c>
      <c r="L94" s="36">
        <f t="shared" si="22"/>
        <v>2890.68</v>
      </c>
      <c r="M94" s="39" t="e">
        <f t="shared" si="20"/>
        <v>#DIV/0!</v>
      </c>
      <c r="N94" s="36">
        <f t="shared" si="23"/>
        <v>2890.68</v>
      </c>
      <c r="O94" s="39" t="e">
        <f t="shared" si="14"/>
        <v>#DIV/0!</v>
      </c>
      <c r="P94" s="36">
        <f t="shared" si="24"/>
        <v>0</v>
      </c>
    </row>
    <row r="95" spans="1:16" s="6" customFormat="1" ht="15.75" hidden="1" outlineLevel="3">
      <c r="A95" s="85" t="s">
        <v>131</v>
      </c>
      <c r="B95" s="94"/>
      <c r="C95" s="95" t="s">
        <v>15</v>
      </c>
      <c r="D95" s="96" t="s">
        <v>131</v>
      </c>
      <c r="E95" s="41"/>
      <c r="F95" s="36">
        <v>53.23</v>
      </c>
      <c r="G95" s="41"/>
      <c r="H95" s="39" t="e">
        <f t="shared" si="21"/>
        <v>#DIV/0!</v>
      </c>
      <c r="I95" s="36">
        <v>0</v>
      </c>
      <c r="J95" s="36"/>
      <c r="K95" s="36">
        <v>53.23</v>
      </c>
      <c r="L95" s="36">
        <f t="shared" si="22"/>
        <v>53.23</v>
      </c>
      <c r="M95" s="39" t="e">
        <f t="shared" si="20"/>
        <v>#DIV/0!</v>
      </c>
      <c r="N95" s="36">
        <f t="shared" si="23"/>
        <v>53.23</v>
      </c>
      <c r="O95" s="39" t="e">
        <f t="shared" si="14"/>
        <v>#DIV/0!</v>
      </c>
      <c r="P95" s="36">
        <f t="shared" si="24"/>
        <v>0</v>
      </c>
    </row>
    <row r="96" spans="1:16" s="6" customFormat="1" ht="90" hidden="1" outlineLevel="4">
      <c r="A96" s="85" t="s">
        <v>132</v>
      </c>
      <c r="B96" s="94"/>
      <c r="C96" s="95" t="s">
        <v>133</v>
      </c>
      <c r="D96" s="96" t="s">
        <v>132</v>
      </c>
      <c r="E96" s="41"/>
      <c r="F96" s="36">
        <v>53.23</v>
      </c>
      <c r="G96" s="41"/>
      <c r="H96" s="39" t="e">
        <f t="shared" si="21"/>
        <v>#DIV/0!</v>
      </c>
      <c r="I96" s="36">
        <v>0</v>
      </c>
      <c r="J96" s="36"/>
      <c r="K96" s="36">
        <v>53.23</v>
      </c>
      <c r="L96" s="36">
        <f t="shared" si="22"/>
        <v>53.23</v>
      </c>
      <c r="M96" s="39" t="e">
        <f t="shared" si="20"/>
        <v>#DIV/0!</v>
      </c>
      <c r="N96" s="36">
        <f t="shared" si="23"/>
        <v>53.23</v>
      </c>
      <c r="O96" s="39" t="e">
        <f t="shared" si="14"/>
        <v>#DIV/0!</v>
      </c>
      <c r="P96" s="36">
        <f t="shared" si="24"/>
        <v>0</v>
      </c>
    </row>
    <row r="97" spans="1:16" s="6" customFormat="1" ht="90" hidden="1" outlineLevel="5">
      <c r="A97" s="85" t="s">
        <v>134</v>
      </c>
      <c r="B97" s="94"/>
      <c r="C97" s="95" t="s">
        <v>135</v>
      </c>
      <c r="D97" s="96" t="s">
        <v>134</v>
      </c>
      <c r="E97" s="41"/>
      <c r="F97" s="36">
        <v>53.23</v>
      </c>
      <c r="G97" s="41"/>
      <c r="H97" s="39" t="e">
        <f t="shared" si="21"/>
        <v>#DIV/0!</v>
      </c>
      <c r="I97" s="36">
        <v>0</v>
      </c>
      <c r="J97" s="36"/>
      <c r="K97" s="36">
        <v>53.23</v>
      </c>
      <c r="L97" s="36">
        <f t="shared" si="22"/>
        <v>53.23</v>
      </c>
      <c r="M97" s="39" t="e">
        <f t="shared" si="20"/>
        <v>#DIV/0!</v>
      </c>
      <c r="N97" s="36">
        <f t="shared" si="23"/>
        <v>53.23</v>
      </c>
      <c r="O97" s="39" t="e">
        <f t="shared" si="14"/>
        <v>#DIV/0!</v>
      </c>
      <c r="P97" s="36">
        <f t="shared" si="24"/>
        <v>0</v>
      </c>
    </row>
    <row r="98" spans="1:16" s="6" customFormat="1" ht="15.75" hidden="1" outlineLevel="3">
      <c r="A98" s="85" t="s">
        <v>136</v>
      </c>
      <c r="B98" s="94"/>
      <c r="C98" s="95" t="s">
        <v>15</v>
      </c>
      <c r="D98" s="96" t="s">
        <v>136</v>
      </c>
      <c r="E98" s="41"/>
      <c r="F98" s="36">
        <v>481.81</v>
      </c>
      <c r="G98" s="41"/>
      <c r="H98" s="39" t="e">
        <f t="shared" si="21"/>
        <v>#DIV/0!</v>
      </c>
      <c r="I98" s="36">
        <v>59400</v>
      </c>
      <c r="J98" s="36"/>
      <c r="K98" s="36">
        <v>481.81</v>
      </c>
      <c r="L98" s="36">
        <f t="shared" si="22"/>
        <v>481.81</v>
      </c>
      <c r="M98" s="39" t="e">
        <f t="shared" si="20"/>
        <v>#DIV/0!</v>
      </c>
      <c r="N98" s="36">
        <f t="shared" si="23"/>
        <v>-58918.19</v>
      </c>
      <c r="O98" s="39">
        <f t="shared" si="14"/>
        <v>0.008111279461279462</v>
      </c>
      <c r="P98" s="36">
        <f t="shared" si="24"/>
        <v>0</v>
      </c>
    </row>
    <row r="99" spans="1:16" s="6" customFormat="1" ht="45" hidden="1" outlineLevel="4">
      <c r="A99" s="85" t="s">
        <v>137</v>
      </c>
      <c r="B99" s="94"/>
      <c r="C99" s="95" t="s">
        <v>138</v>
      </c>
      <c r="D99" s="96" t="s">
        <v>137</v>
      </c>
      <c r="E99" s="41"/>
      <c r="F99" s="36">
        <v>481.81</v>
      </c>
      <c r="G99" s="41"/>
      <c r="H99" s="39" t="e">
        <f t="shared" si="21"/>
        <v>#DIV/0!</v>
      </c>
      <c r="I99" s="36">
        <v>59400</v>
      </c>
      <c r="J99" s="36"/>
      <c r="K99" s="36">
        <v>481.81</v>
      </c>
      <c r="L99" s="36">
        <f t="shared" si="22"/>
        <v>481.81</v>
      </c>
      <c r="M99" s="39" t="e">
        <f t="shared" si="20"/>
        <v>#DIV/0!</v>
      </c>
      <c r="N99" s="36">
        <f t="shared" si="23"/>
        <v>-58918.19</v>
      </c>
      <c r="O99" s="39">
        <f t="shared" si="14"/>
        <v>0.008111279461279462</v>
      </c>
      <c r="P99" s="36">
        <f t="shared" si="24"/>
        <v>0</v>
      </c>
    </row>
    <row r="100" spans="1:16" s="6" customFormat="1" ht="60" hidden="1" outlineLevel="5">
      <c r="A100" s="85" t="s">
        <v>137</v>
      </c>
      <c r="B100" s="94"/>
      <c r="C100" s="95" t="s">
        <v>139</v>
      </c>
      <c r="D100" s="96" t="s">
        <v>137</v>
      </c>
      <c r="E100" s="41"/>
      <c r="F100" s="36">
        <v>0</v>
      </c>
      <c r="G100" s="41"/>
      <c r="H100" s="39" t="e">
        <f t="shared" si="21"/>
        <v>#DIV/0!</v>
      </c>
      <c r="I100" s="36">
        <v>59400</v>
      </c>
      <c r="J100" s="36"/>
      <c r="K100" s="36">
        <v>0</v>
      </c>
      <c r="L100" s="36">
        <f t="shared" si="22"/>
        <v>0</v>
      </c>
      <c r="M100" s="39" t="e">
        <f t="shared" si="20"/>
        <v>#DIV/0!</v>
      </c>
      <c r="N100" s="36">
        <f t="shared" si="23"/>
        <v>-59400</v>
      </c>
      <c r="O100" s="39">
        <f t="shared" si="14"/>
        <v>0</v>
      </c>
      <c r="P100" s="36">
        <f t="shared" si="24"/>
        <v>0</v>
      </c>
    </row>
    <row r="101" spans="1:16" s="6" customFormat="1" ht="60" hidden="1" outlineLevel="5">
      <c r="A101" s="85" t="s">
        <v>140</v>
      </c>
      <c r="B101" s="94"/>
      <c r="C101" s="95" t="s">
        <v>141</v>
      </c>
      <c r="D101" s="96" t="s">
        <v>140</v>
      </c>
      <c r="E101" s="41"/>
      <c r="F101" s="36">
        <v>481.81</v>
      </c>
      <c r="G101" s="41"/>
      <c r="H101" s="39" t="e">
        <f t="shared" si="21"/>
        <v>#DIV/0!</v>
      </c>
      <c r="I101" s="36">
        <v>0</v>
      </c>
      <c r="J101" s="36"/>
      <c r="K101" s="36">
        <v>481.81</v>
      </c>
      <c r="L101" s="36">
        <f t="shared" si="22"/>
        <v>481.81</v>
      </c>
      <c r="M101" s="39" t="e">
        <f t="shared" si="20"/>
        <v>#DIV/0!</v>
      </c>
      <c r="N101" s="36">
        <f t="shared" si="23"/>
        <v>481.81</v>
      </c>
      <c r="O101" s="39" t="e">
        <f t="shared" si="14"/>
        <v>#DIV/0!</v>
      </c>
      <c r="P101" s="36">
        <f t="shared" si="24"/>
        <v>0</v>
      </c>
    </row>
    <row r="102" spans="1:16" s="6" customFormat="1" ht="15.75" hidden="1" outlineLevel="3">
      <c r="A102" s="85" t="s">
        <v>142</v>
      </c>
      <c r="B102" s="94"/>
      <c r="C102" s="95" t="s">
        <v>15</v>
      </c>
      <c r="D102" s="96" t="s">
        <v>142</v>
      </c>
      <c r="E102" s="41"/>
      <c r="F102" s="36">
        <v>39261.54</v>
      </c>
      <c r="G102" s="41"/>
      <c r="H102" s="39" t="e">
        <f t="shared" si="21"/>
        <v>#DIV/0!</v>
      </c>
      <c r="I102" s="36">
        <v>464900</v>
      </c>
      <c r="J102" s="36"/>
      <c r="K102" s="36">
        <v>39261.54</v>
      </c>
      <c r="L102" s="36">
        <f t="shared" si="22"/>
        <v>39261.54</v>
      </c>
      <c r="M102" s="39" t="e">
        <f t="shared" si="20"/>
        <v>#DIV/0!</v>
      </c>
      <c r="N102" s="36">
        <f t="shared" si="23"/>
        <v>-425638.46</v>
      </c>
      <c r="O102" s="39">
        <f t="shared" si="14"/>
        <v>0.0844515809851581</v>
      </c>
      <c r="P102" s="36">
        <f t="shared" si="24"/>
        <v>0</v>
      </c>
    </row>
    <row r="103" spans="1:16" s="6" customFormat="1" ht="60" hidden="1" outlineLevel="4">
      <c r="A103" s="85" t="s">
        <v>143</v>
      </c>
      <c r="B103" s="94"/>
      <c r="C103" s="95" t="s">
        <v>144</v>
      </c>
      <c r="D103" s="96" t="s">
        <v>143</v>
      </c>
      <c r="E103" s="41"/>
      <c r="F103" s="36">
        <v>39261.54</v>
      </c>
      <c r="G103" s="41"/>
      <c r="H103" s="39" t="e">
        <f t="shared" si="21"/>
        <v>#DIV/0!</v>
      </c>
      <c r="I103" s="36">
        <v>464900</v>
      </c>
      <c r="J103" s="36"/>
      <c r="K103" s="36">
        <v>39261.54</v>
      </c>
      <c r="L103" s="36">
        <f t="shared" si="22"/>
        <v>39261.54</v>
      </c>
      <c r="M103" s="39" t="e">
        <f t="shared" si="20"/>
        <v>#DIV/0!</v>
      </c>
      <c r="N103" s="36">
        <f t="shared" si="23"/>
        <v>-425638.46</v>
      </c>
      <c r="O103" s="39">
        <f t="shared" si="14"/>
        <v>0.0844515809851581</v>
      </c>
      <c r="P103" s="36">
        <f t="shared" si="24"/>
        <v>0</v>
      </c>
    </row>
    <row r="104" spans="1:16" s="6" customFormat="1" ht="60" hidden="1" outlineLevel="5">
      <c r="A104" s="85" t="s">
        <v>143</v>
      </c>
      <c r="B104" s="94"/>
      <c r="C104" s="95" t="s">
        <v>145</v>
      </c>
      <c r="D104" s="96" t="s">
        <v>143</v>
      </c>
      <c r="E104" s="41"/>
      <c r="F104" s="36">
        <v>0</v>
      </c>
      <c r="G104" s="41"/>
      <c r="H104" s="39" t="e">
        <f t="shared" si="21"/>
        <v>#DIV/0!</v>
      </c>
      <c r="I104" s="36">
        <v>464900</v>
      </c>
      <c r="J104" s="36"/>
      <c r="K104" s="36">
        <v>0</v>
      </c>
      <c r="L104" s="36">
        <f t="shared" si="22"/>
        <v>0</v>
      </c>
      <c r="M104" s="39" t="e">
        <f t="shared" si="20"/>
        <v>#DIV/0!</v>
      </c>
      <c r="N104" s="36">
        <f t="shared" si="23"/>
        <v>-464900</v>
      </c>
      <c r="O104" s="39">
        <f t="shared" si="14"/>
        <v>0</v>
      </c>
      <c r="P104" s="36">
        <f t="shared" si="24"/>
        <v>0</v>
      </c>
    </row>
    <row r="105" spans="1:16" s="6" customFormat="1" ht="60" hidden="1" outlineLevel="5">
      <c r="A105" s="85" t="s">
        <v>146</v>
      </c>
      <c r="B105" s="94"/>
      <c r="C105" s="95" t="s">
        <v>147</v>
      </c>
      <c r="D105" s="96" t="s">
        <v>146</v>
      </c>
      <c r="E105" s="41"/>
      <c r="F105" s="36">
        <v>39261.54</v>
      </c>
      <c r="G105" s="41"/>
      <c r="H105" s="39" t="e">
        <f t="shared" si="21"/>
        <v>#DIV/0!</v>
      </c>
      <c r="I105" s="36">
        <v>0</v>
      </c>
      <c r="J105" s="36"/>
      <c r="K105" s="36">
        <v>39261.54</v>
      </c>
      <c r="L105" s="36">
        <f t="shared" si="22"/>
        <v>39261.54</v>
      </c>
      <c r="M105" s="39" t="e">
        <f t="shared" si="20"/>
        <v>#DIV/0!</v>
      </c>
      <c r="N105" s="36">
        <f t="shared" si="23"/>
        <v>39261.54</v>
      </c>
      <c r="O105" s="39" t="e">
        <f t="shared" si="14"/>
        <v>#DIV/0!</v>
      </c>
      <c r="P105" s="36">
        <f t="shared" si="24"/>
        <v>0</v>
      </c>
    </row>
    <row r="106" spans="1:16" s="6" customFormat="1" ht="78.75" customHeight="1" outlineLevel="1" collapsed="1">
      <c r="A106" s="85" t="s">
        <v>148</v>
      </c>
      <c r="B106" s="94" t="s">
        <v>236</v>
      </c>
      <c r="C106" s="95" t="s">
        <v>149</v>
      </c>
      <c r="D106" s="96" t="s">
        <v>148</v>
      </c>
      <c r="E106" s="41">
        <f>E107+E108</f>
        <v>3036762.75</v>
      </c>
      <c r="F106" s="36">
        <f>F107+F108</f>
        <v>1865346.1</v>
      </c>
      <c r="G106" s="41">
        <f>G107+G108</f>
        <v>-1171416.65</v>
      </c>
      <c r="H106" s="39">
        <f t="shared" si="21"/>
        <v>0.6142548014328746</v>
      </c>
      <c r="I106" s="36">
        <f>I107+I108</f>
        <v>5807508.55</v>
      </c>
      <c r="J106" s="36">
        <f>J107+J108</f>
        <v>4398824.55</v>
      </c>
      <c r="K106" s="36">
        <f>K107+K108</f>
        <v>4422773.15</v>
      </c>
      <c r="L106" s="36">
        <f t="shared" si="22"/>
        <v>23948.60000000056</v>
      </c>
      <c r="M106" s="39">
        <f t="shared" si="20"/>
        <v>-4.95767970345991</v>
      </c>
      <c r="N106" s="36">
        <f t="shared" si="23"/>
        <v>-1384735.3999999994</v>
      </c>
      <c r="O106" s="39">
        <f t="shared" si="14"/>
        <v>0.7615611947743065</v>
      </c>
      <c r="P106" s="36">
        <f t="shared" si="24"/>
        <v>2557427.0500000003</v>
      </c>
    </row>
    <row r="107" spans="1:16" ht="62.25" customHeight="1" outlineLevel="2">
      <c r="A107" s="99" t="s">
        <v>150</v>
      </c>
      <c r="B107" s="100" t="s">
        <v>237</v>
      </c>
      <c r="C107" s="97" t="s">
        <v>151</v>
      </c>
      <c r="D107" s="98" t="s">
        <v>150</v>
      </c>
      <c r="E107" s="42">
        <v>2900412</v>
      </c>
      <c r="F107" s="42">
        <v>1759479.57</v>
      </c>
      <c r="G107" s="43">
        <f>F107-E107</f>
        <v>-1140932.43</v>
      </c>
      <c r="H107" s="44">
        <f t="shared" si="21"/>
        <v>0.6066309096776596</v>
      </c>
      <c r="I107" s="42">
        <v>3034300</v>
      </c>
      <c r="J107" s="42">
        <v>2408825</v>
      </c>
      <c r="K107" s="42">
        <v>1642564.6</v>
      </c>
      <c r="L107" s="42">
        <f t="shared" si="22"/>
        <v>-766260.3999999999</v>
      </c>
      <c r="M107" s="44">
        <f t="shared" si="20"/>
        <v>-2.659491412650967</v>
      </c>
      <c r="N107" s="42">
        <f>K107-I107</f>
        <v>-1391735.4</v>
      </c>
      <c r="O107" s="44">
        <f t="shared" si="14"/>
        <v>0.5413323006953829</v>
      </c>
      <c r="P107" s="42">
        <f t="shared" si="24"/>
        <v>-116914.96999999997</v>
      </c>
    </row>
    <row r="108" spans="1:16" ht="204.75" customHeight="1" outlineLevel="3">
      <c r="A108" s="99" t="s">
        <v>152</v>
      </c>
      <c r="B108" s="100" t="s">
        <v>238</v>
      </c>
      <c r="C108" s="97" t="s">
        <v>153</v>
      </c>
      <c r="D108" s="98" t="s">
        <v>204</v>
      </c>
      <c r="E108" s="43">
        <v>136350.75</v>
      </c>
      <c r="F108" s="43">
        <v>105866.53</v>
      </c>
      <c r="G108" s="43">
        <f>F108-E108</f>
        <v>-30484.22</v>
      </c>
      <c r="H108" s="44">
        <f t="shared" si="21"/>
        <v>0.7764279257723188</v>
      </c>
      <c r="I108" s="42">
        <v>2773208.55</v>
      </c>
      <c r="J108" s="125">
        <v>1989999.55</v>
      </c>
      <c r="K108" s="43">
        <v>2780208.55</v>
      </c>
      <c r="L108" s="42">
        <f t="shared" si="22"/>
        <v>790208.9999999998</v>
      </c>
      <c r="M108" s="44">
        <f t="shared" si="20"/>
        <v>-90.97193728427362</v>
      </c>
      <c r="N108" s="42">
        <f>K108-I108</f>
        <v>7000</v>
      </c>
      <c r="O108" s="44">
        <f t="shared" si="14"/>
        <v>1.0025241520332109</v>
      </c>
      <c r="P108" s="42">
        <f t="shared" si="24"/>
        <v>2674342.02</v>
      </c>
    </row>
    <row r="109" spans="1:16" s="6" customFormat="1" ht="75" customHeight="1" outlineLevel="1">
      <c r="A109" s="85" t="s">
        <v>154</v>
      </c>
      <c r="B109" s="94" t="s">
        <v>239</v>
      </c>
      <c r="C109" s="95" t="s">
        <v>155</v>
      </c>
      <c r="D109" s="96" t="s">
        <v>154</v>
      </c>
      <c r="E109" s="41">
        <f>E110+E111</f>
        <v>20470881.36</v>
      </c>
      <c r="F109" s="41">
        <f>F110+F111</f>
        <v>12761431.260000002</v>
      </c>
      <c r="G109" s="41">
        <f>G110+G111</f>
        <v>-7709450.1</v>
      </c>
      <c r="H109" s="39">
        <f t="shared" si="21"/>
        <v>0.623394324630095</v>
      </c>
      <c r="I109" s="36">
        <f>I110+I111</f>
        <v>35226790</v>
      </c>
      <c r="J109" s="36">
        <f>J110+J111</f>
        <v>10400000</v>
      </c>
      <c r="K109" s="36">
        <f>K110+K111</f>
        <v>13632393</v>
      </c>
      <c r="L109" s="36">
        <f t="shared" si="22"/>
        <v>3232393</v>
      </c>
      <c r="M109" s="39">
        <f t="shared" si="20"/>
        <v>-4.5692999556479394</v>
      </c>
      <c r="N109" s="36">
        <f>N110+N111</f>
        <v>-21594397</v>
      </c>
      <c r="O109" s="39">
        <f t="shared" si="14"/>
        <v>0.3869893623574558</v>
      </c>
      <c r="P109" s="36">
        <f t="shared" si="24"/>
        <v>870961.7399999984</v>
      </c>
    </row>
    <row r="110" spans="1:16" ht="75.75" customHeight="1" outlineLevel="2">
      <c r="A110" s="99" t="s">
        <v>156</v>
      </c>
      <c r="B110" s="100" t="s">
        <v>240</v>
      </c>
      <c r="C110" s="97" t="s">
        <v>157</v>
      </c>
      <c r="D110" s="98" t="s">
        <v>156</v>
      </c>
      <c r="E110" s="42">
        <v>7107992.95</v>
      </c>
      <c r="F110" s="42">
        <v>4210059.61</v>
      </c>
      <c r="G110" s="43">
        <f aca="true" t="shared" si="25" ref="G110:G130">F110-E110</f>
        <v>-2897933.34</v>
      </c>
      <c r="H110" s="44">
        <f t="shared" si="21"/>
        <v>0.5922993508315171</v>
      </c>
      <c r="I110" s="42">
        <f>14000000+226790</f>
        <v>14226790</v>
      </c>
      <c r="J110" s="42">
        <v>5000000</v>
      </c>
      <c r="K110" s="42">
        <f>226790+847500</f>
        <v>1074290</v>
      </c>
      <c r="L110" s="42">
        <f t="shared" si="22"/>
        <v>-3925710</v>
      </c>
      <c r="M110" s="44">
        <f t="shared" si="20"/>
        <v>-4.909288217098879</v>
      </c>
      <c r="N110" s="42">
        <f>K110-I110</f>
        <v>-13152500</v>
      </c>
      <c r="O110" s="44">
        <f t="shared" si="14"/>
        <v>0.07551176337037378</v>
      </c>
      <c r="P110" s="42">
        <f t="shared" si="24"/>
        <v>-3135769.6100000003</v>
      </c>
    </row>
    <row r="111" spans="1:16" ht="253.5" customHeight="1" outlineLevel="2">
      <c r="A111" s="99" t="s">
        <v>158</v>
      </c>
      <c r="B111" s="100" t="s">
        <v>241</v>
      </c>
      <c r="C111" s="97" t="s">
        <v>159</v>
      </c>
      <c r="D111" s="98" t="s">
        <v>158</v>
      </c>
      <c r="E111" s="42">
        <v>13362888.41</v>
      </c>
      <c r="F111" s="42">
        <v>8551371.65</v>
      </c>
      <c r="G111" s="43">
        <f t="shared" si="25"/>
        <v>-4811516.76</v>
      </c>
      <c r="H111" s="44">
        <f t="shared" si="21"/>
        <v>0.6399343755352066</v>
      </c>
      <c r="I111" s="42">
        <v>21000000</v>
      </c>
      <c r="J111" s="42">
        <v>5400000</v>
      </c>
      <c r="K111" s="42">
        <v>12558103</v>
      </c>
      <c r="L111" s="42">
        <f t="shared" si="22"/>
        <v>7158103</v>
      </c>
      <c r="M111" s="44">
        <f t="shared" si="20"/>
        <v>-4.364528078667651</v>
      </c>
      <c r="N111" s="42">
        <f>K111-I111</f>
        <v>-8441897</v>
      </c>
      <c r="O111" s="44">
        <f t="shared" si="14"/>
        <v>0.5980049047619047</v>
      </c>
      <c r="P111" s="42">
        <f t="shared" si="24"/>
        <v>4006731.3499999996</v>
      </c>
    </row>
    <row r="112" spans="1:16" s="6" customFormat="1" ht="98.25" customHeight="1" outlineLevel="1">
      <c r="A112" s="85" t="s">
        <v>160</v>
      </c>
      <c r="B112" s="94" t="s">
        <v>242</v>
      </c>
      <c r="C112" s="95" t="s">
        <v>161</v>
      </c>
      <c r="D112" s="96" t="s">
        <v>160</v>
      </c>
      <c r="E112" s="36">
        <v>1735651.68</v>
      </c>
      <c r="F112" s="36">
        <v>1335768.84</v>
      </c>
      <c r="G112" s="41">
        <f t="shared" si="25"/>
        <v>-399882.83999999985</v>
      </c>
      <c r="H112" s="39">
        <f t="shared" si="21"/>
        <v>0.7696065145974451</v>
      </c>
      <c r="I112" s="36">
        <v>1080373.91</v>
      </c>
      <c r="J112" s="36">
        <v>81400</v>
      </c>
      <c r="K112" s="36">
        <v>1540461.51</v>
      </c>
      <c r="L112" s="36">
        <f t="shared" si="22"/>
        <v>1459061.51</v>
      </c>
      <c r="M112" s="39">
        <f t="shared" si="20"/>
        <v>-2.701726110577789</v>
      </c>
      <c r="N112" s="36">
        <f>K112-I112</f>
        <v>460087.6000000001</v>
      </c>
      <c r="O112" s="39">
        <f t="shared" si="14"/>
        <v>1.4258595989234877</v>
      </c>
      <c r="P112" s="36">
        <f t="shared" si="24"/>
        <v>204692.66999999993</v>
      </c>
    </row>
    <row r="113" spans="1:16" s="6" customFormat="1" ht="30.75" customHeight="1" outlineLevel="1">
      <c r="A113" s="85" t="s">
        <v>162</v>
      </c>
      <c r="B113" s="94" t="s">
        <v>243</v>
      </c>
      <c r="C113" s="95" t="s">
        <v>163</v>
      </c>
      <c r="D113" s="96" t="s">
        <v>162</v>
      </c>
      <c r="E113" s="41">
        <f>E114+E115+E116+E117+E118+E119</f>
        <v>4748110.15</v>
      </c>
      <c r="F113" s="41">
        <f>F114+F115+F116+F117+F118+F119</f>
        <v>2751996.87</v>
      </c>
      <c r="G113" s="41">
        <f>G114+G115+G116+G117+G118+G119</f>
        <v>-1996113.2799999998</v>
      </c>
      <c r="H113" s="46">
        <f t="shared" si="21"/>
        <v>0.5795983629402531</v>
      </c>
      <c r="I113" s="36">
        <f>I114+I115+I116+I117+I118+I119+I120</f>
        <v>6265069.86</v>
      </c>
      <c r="J113" s="36">
        <f>J114+J115+J116+J117+J118+J119+J120</f>
        <v>4812706.49</v>
      </c>
      <c r="K113" s="36">
        <f>K114+K115+K116+K117+K118+K119+K120</f>
        <v>5322097.42</v>
      </c>
      <c r="L113" s="36">
        <f>L114+L115+L116+L117+L118+L119+L120</f>
        <v>509390.9300000002</v>
      </c>
      <c r="M113" s="36" t="e">
        <f>M114+M115+M116+M117+M118+M119+M120</f>
        <v>#DIV/0!</v>
      </c>
      <c r="N113" s="36">
        <f>N114+N115+N116+N117+N118+N119+N120</f>
        <v>-942972.4399999997</v>
      </c>
      <c r="O113" s="39">
        <f t="shared" si="14"/>
        <v>0.849487322396753</v>
      </c>
      <c r="P113" s="36">
        <f t="shared" si="24"/>
        <v>2570100.55</v>
      </c>
    </row>
    <row r="114" spans="1:16" s="4" customFormat="1" ht="72" customHeight="1" outlineLevel="1">
      <c r="A114" s="103"/>
      <c r="B114" s="104" t="s">
        <v>244</v>
      </c>
      <c r="C114" s="97" t="s">
        <v>164</v>
      </c>
      <c r="D114" s="98" t="s">
        <v>165</v>
      </c>
      <c r="E114" s="47"/>
      <c r="F114" s="48"/>
      <c r="G114" s="43"/>
      <c r="H114" s="44"/>
      <c r="I114" s="49"/>
      <c r="J114" s="49"/>
      <c r="K114" s="49"/>
      <c r="L114" s="42">
        <f t="shared" si="22"/>
        <v>0</v>
      </c>
      <c r="M114" s="44"/>
      <c r="N114" s="42">
        <f aca="true" t="shared" si="26" ref="N114:N120">K114-I114</f>
        <v>0</v>
      </c>
      <c r="O114" s="44"/>
      <c r="P114" s="42">
        <f t="shared" si="24"/>
        <v>0</v>
      </c>
    </row>
    <row r="115" spans="1:16" ht="94.5" customHeight="1" outlineLevel="5">
      <c r="A115" s="99" t="s">
        <v>166</v>
      </c>
      <c r="B115" s="100" t="s">
        <v>245</v>
      </c>
      <c r="C115" s="97" t="s">
        <v>167</v>
      </c>
      <c r="D115" s="98" t="s">
        <v>166</v>
      </c>
      <c r="E115" s="42">
        <v>936873.59</v>
      </c>
      <c r="F115" s="42">
        <v>631337.8</v>
      </c>
      <c r="G115" s="43">
        <f t="shared" si="25"/>
        <v>-305535.7899999999</v>
      </c>
      <c r="H115" s="44">
        <f t="shared" si="21"/>
        <v>0.6738772516791727</v>
      </c>
      <c r="I115" s="42">
        <v>936900</v>
      </c>
      <c r="J115" s="42">
        <v>468434</v>
      </c>
      <c r="K115" s="42">
        <v>716358.8</v>
      </c>
      <c r="L115" s="42">
        <f t="shared" si="22"/>
        <v>247924.80000000005</v>
      </c>
      <c r="M115" s="44">
        <f>I115/G115</f>
        <v>-3.0664165399411973</v>
      </c>
      <c r="N115" s="42">
        <f t="shared" si="26"/>
        <v>-220541.19999999995</v>
      </c>
      <c r="O115" s="44">
        <f t="shared" si="14"/>
        <v>0.7646054007898389</v>
      </c>
      <c r="P115" s="42">
        <f t="shared" si="24"/>
        <v>85021</v>
      </c>
    </row>
    <row r="116" spans="1:16" ht="61.5" customHeight="1" outlineLevel="5">
      <c r="A116" s="99" t="s">
        <v>168</v>
      </c>
      <c r="B116" s="100" t="s">
        <v>246</v>
      </c>
      <c r="C116" s="97" t="s">
        <v>169</v>
      </c>
      <c r="D116" s="98" t="s">
        <v>168</v>
      </c>
      <c r="E116" s="42">
        <v>270453.42</v>
      </c>
      <c r="F116" s="42">
        <v>236976.09</v>
      </c>
      <c r="G116" s="43">
        <f t="shared" si="25"/>
        <v>-33477.32999999999</v>
      </c>
      <c r="H116" s="44">
        <f t="shared" si="21"/>
        <v>0.876217760529706</v>
      </c>
      <c r="I116" s="42">
        <v>175500</v>
      </c>
      <c r="J116" s="42">
        <v>67554</v>
      </c>
      <c r="K116" s="42">
        <v>146621.98</v>
      </c>
      <c r="L116" s="42">
        <f t="shared" si="22"/>
        <v>79067.98000000001</v>
      </c>
      <c r="M116" s="44">
        <f>I116/G116</f>
        <v>-5.242353556869681</v>
      </c>
      <c r="N116" s="42">
        <f t="shared" si="26"/>
        <v>-28878.01999999999</v>
      </c>
      <c r="O116" s="44">
        <f t="shared" si="14"/>
        <v>0.8354528774928776</v>
      </c>
      <c r="P116" s="42">
        <f t="shared" si="24"/>
        <v>-90354.10999999999</v>
      </c>
    </row>
    <row r="117" spans="1:16" ht="79.5" customHeight="1" outlineLevel="5">
      <c r="A117" s="99" t="s">
        <v>170</v>
      </c>
      <c r="B117" s="100" t="s">
        <v>247</v>
      </c>
      <c r="C117" s="97" t="s">
        <v>171</v>
      </c>
      <c r="D117" s="98" t="s">
        <v>170</v>
      </c>
      <c r="E117" s="42">
        <v>246420.33</v>
      </c>
      <c r="F117" s="42">
        <v>184174.95</v>
      </c>
      <c r="G117" s="43">
        <f t="shared" si="25"/>
        <v>-62245.379999999976</v>
      </c>
      <c r="H117" s="44">
        <f t="shared" si="21"/>
        <v>0.7474016044049613</v>
      </c>
      <c r="I117" s="42">
        <v>110951.37</v>
      </c>
      <c r="J117" s="125">
        <v>100000</v>
      </c>
      <c r="K117" s="42">
        <v>181319.93</v>
      </c>
      <c r="L117" s="42">
        <f t="shared" si="22"/>
        <v>81319.93</v>
      </c>
      <c r="M117" s="44"/>
      <c r="N117" s="42">
        <f t="shared" si="26"/>
        <v>70368.56</v>
      </c>
      <c r="O117" s="44"/>
      <c r="P117" s="42">
        <f t="shared" si="24"/>
        <v>-2855.0200000000186</v>
      </c>
    </row>
    <row r="118" spans="1:16" ht="45" customHeight="1" hidden="1" outlineLevel="5">
      <c r="A118" s="99" t="s">
        <v>172</v>
      </c>
      <c r="B118" s="100"/>
      <c r="C118" s="97" t="s">
        <v>173</v>
      </c>
      <c r="D118" s="98" t="s">
        <v>172</v>
      </c>
      <c r="E118" s="42">
        <v>0</v>
      </c>
      <c r="F118" s="42"/>
      <c r="G118" s="43">
        <f t="shared" si="25"/>
        <v>0</v>
      </c>
      <c r="H118" s="44" t="e">
        <f t="shared" si="21"/>
        <v>#DIV/0!</v>
      </c>
      <c r="I118" s="42"/>
      <c r="J118" s="42"/>
      <c r="K118" s="42"/>
      <c r="L118" s="42">
        <f t="shared" si="22"/>
        <v>0</v>
      </c>
      <c r="M118" s="44" t="e">
        <f aca="true" t="shared" si="27" ref="M118:M127">I118/G118</f>
        <v>#DIV/0!</v>
      </c>
      <c r="N118" s="42">
        <f t="shared" si="26"/>
        <v>0</v>
      </c>
      <c r="O118" s="44" t="e">
        <f t="shared" si="14"/>
        <v>#DIV/0!</v>
      </c>
      <c r="P118" s="42">
        <f t="shared" si="24"/>
        <v>0</v>
      </c>
    </row>
    <row r="119" spans="1:16" ht="128.25" customHeight="1" outlineLevel="5">
      <c r="A119" s="99" t="s">
        <v>174</v>
      </c>
      <c r="B119" s="115" t="s">
        <v>248</v>
      </c>
      <c r="C119" s="105" t="s">
        <v>175</v>
      </c>
      <c r="D119" s="106" t="s">
        <v>174</v>
      </c>
      <c r="E119" s="50">
        <v>3294362.81</v>
      </c>
      <c r="F119" s="50">
        <v>1699508.03</v>
      </c>
      <c r="G119" s="116">
        <f t="shared" si="25"/>
        <v>-1594854.78</v>
      </c>
      <c r="H119" s="51">
        <f t="shared" si="21"/>
        <v>0.5158836861687375</v>
      </c>
      <c r="I119" s="50">
        <v>4130000</v>
      </c>
      <c r="J119" s="50">
        <v>3265000</v>
      </c>
      <c r="K119" s="50">
        <v>3296102.22</v>
      </c>
      <c r="L119" s="50">
        <f t="shared" si="22"/>
        <v>31102.220000000205</v>
      </c>
      <c r="M119" s="51">
        <f t="shared" si="27"/>
        <v>-2.5895774661063498</v>
      </c>
      <c r="N119" s="50">
        <f t="shared" si="26"/>
        <v>-833897.7799999998</v>
      </c>
      <c r="O119" s="51">
        <f t="shared" si="14"/>
        <v>0.7980877046004843</v>
      </c>
      <c r="P119" s="50">
        <f t="shared" si="24"/>
        <v>1596594.1900000002</v>
      </c>
    </row>
    <row r="120" spans="1:16" ht="73.5" customHeight="1" outlineLevel="5" thickBot="1">
      <c r="A120" s="99"/>
      <c r="B120" s="100" t="s">
        <v>249</v>
      </c>
      <c r="C120" s="117" t="s">
        <v>257</v>
      </c>
      <c r="D120" s="118"/>
      <c r="E120" s="119"/>
      <c r="F120" s="119"/>
      <c r="G120" s="120"/>
      <c r="H120" s="121"/>
      <c r="I120" s="119">
        <v>911718.49</v>
      </c>
      <c r="J120" s="127">
        <v>911718.49</v>
      </c>
      <c r="K120" s="119">
        <v>981694.49</v>
      </c>
      <c r="L120" s="50">
        <f t="shared" si="22"/>
        <v>69976</v>
      </c>
      <c r="M120" s="121"/>
      <c r="N120" s="50">
        <f t="shared" si="26"/>
        <v>69976</v>
      </c>
      <c r="O120" s="121">
        <f t="shared" si="14"/>
        <v>1.0767517613907336</v>
      </c>
      <c r="P120" s="50">
        <f t="shared" si="24"/>
        <v>981694.49</v>
      </c>
    </row>
    <row r="121" spans="1:16" s="5" customFormat="1" ht="31.5" customHeight="1" thickBot="1">
      <c r="A121" s="78" t="s">
        <v>176</v>
      </c>
      <c r="B121" s="79" t="s">
        <v>249</v>
      </c>
      <c r="C121" s="107" t="s">
        <v>177</v>
      </c>
      <c r="D121" s="108" t="s">
        <v>176</v>
      </c>
      <c r="E121" s="52">
        <f>E122+E126+E127+E129+E130+E128</f>
        <v>1639812874.2400002</v>
      </c>
      <c r="F121" s="52">
        <f>F122+F126+F127+F130+F129+F128</f>
        <v>893230218.81</v>
      </c>
      <c r="G121" s="52">
        <f t="shared" si="25"/>
        <v>-746582655.4300003</v>
      </c>
      <c r="H121" s="53">
        <f t="shared" si="21"/>
        <v>0.5447147249798139</v>
      </c>
      <c r="I121" s="54">
        <f>I122+I126+I127+I128+I129+I130</f>
        <v>1974282943.4699998</v>
      </c>
      <c r="J121" s="55" t="s">
        <v>210</v>
      </c>
      <c r="K121" s="54">
        <f>K122+K126+K127+K128+K129+K130</f>
        <v>872039450</v>
      </c>
      <c r="L121" s="55" t="s">
        <v>210</v>
      </c>
      <c r="M121" s="53">
        <f t="shared" si="27"/>
        <v>-2.644426479922569</v>
      </c>
      <c r="N121" s="54">
        <f>N122+N126+N127+N130</f>
        <v>-1014733365.6800001</v>
      </c>
      <c r="O121" s="53">
        <f t="shared" si="14"/>
        <v>0.44169932829754555</v>
      </c>
      <c r="P121" s="54">
        <f t="shared" si="24"/>
        <v>-21190768.809999943</v>
      </c>
    </row>
    <row r="122" spans="1:16" ht="86.25" customHeight="1" outlineLevel="2">
      <c r="A122" s="99" t="s">
        <v>178</v>
      </c>
      <c r="B122" s="100" t="s">
        <v>250</v>
      </c>
      <c r="C122" s="109" t="s">
        <v>179</v>
      </c>
      <c r="D122" s="110" t="s">
        <v>178</v>
      </c>
      <c r="E122" s="56">
        <v>377989402</v>
      </c>
      <c r="F122" s="56">
        <v>278748367</v>
      </c>
      <c r="G122" s="57">
        <f t="shared" si="25"/>
        <v>-99241035</v>
      </c>
      <c r="H122" s="58">
        <f t="shared" si="21"/>
        <v>0.7374502182471243</v>
      </c>
      <c r="I122" s="56">
        <v>375731530</v>
      </c>
      <c r="J122" s="59" t="s">
        <v>210</v>
      </c>
      <c r="K122" s="56">
        <v>281798650</v>
      </c>
      <c r="L122" s="59" t="s">
        <v>210</v>
      </c>
      <c r="M122" s="58">
        <f t="shared" si="27"/>
        <v>-3.7860500951043083</v>
      </c>
      <c r="N122" s="50">
        <f aca="true" t="shared" si="28" ref="N122:N129">K122-I122</f>
        <v>-93932880</v>
      </c>
      <c r="O122" s="58">
        <f t="shared" si="14"/>
        <v>0.750000006653687</v>
      </c>
      <c r="P122" s="56">
        <f t="shared" si="24"/>
        <v>3050283</v>
      </c>
    </row>
    <row r="123" spans="1:16" ht="42.75" hidden="1" outlineLevel="3">
      <c r="A123" s="99" t="s">
        <v>180</v>
      </c>
      <c r="B123" s="100"/>
      <c r="C123" s="97" t="s">
        <v>181</v>
      </c>
      <c r="D123" s="98" t="s">
        <v>180</v>
      </c>
      <c r="E123" s="42"/>
      <c r="F123" s="42"/>
      <c r="G123" s="57">
        <f t="shared" si="25"/>
        <v>0</v>
      </c>
      <c r="H123" s="58" t="e">
        <f t="shared" si="21"/>
        <v>#DIV/0!</v>
      </c>
      <c r="I123" s="42"/>
      <c r="J123" s="42"/>
      <c r="K123" s="42"/>
      <c r="L123" s="42"/>
      <c r="M123" s="58" t="e">
        <f t="shared" si="27"/>
        <v>#DIV/0!</v>
      </c>
      <c r="N123" s="50">
        <f t="shared" si="28"/>
        <v>0</v>
      </c>
      <c r="O123" s="58" t="e">
        <f t="shared" si="14"/>
        <v>#DIV/0!</v>
      </c>
      <c r="P123" s="56">
        <f t="shared" si="24"/>
        <v>0</v>
      </c>
    </row>
    <row r="124" spans="1:16" ht="71.25" hidden="1" outlineLevel="4">
      <c r="A124" s="99" t="s">
        <v>182</v>
      </c>
      <c r="B124" s="100"/>
      <c r="C124" s="97" t="s">
        <v>183</v>
      </c>
      <c r="D124" s="98" t="s">
        <v>182</v>
      </c>
      <c r="E124" s="42"/>
      <c r="F124" s="42"/>
      <c r="G124" s="57">
        <f t="shared" si="25"/>
        <v>0</v>
      </c>
      <c r="H124" s="58" t="e">
        <f t="shared" si="21"/>
        <v>#DIV/0!</v>
      </c>
      <c r="I124" s="42"/>
      <c r="J124" s="42"/>
      <c r="K124" s="42"/>
      <c r="L124" s="42"/>
      <c r="M124" s="58" t="e">
        <f t="shared" si="27"/>
        <v>#DIV/0!</v>
      </c>
      <c r="N124" s="50">
        <f t="shared" si="28"/>
        <v>0</v>
      </c>
      <c r="O124" s="58" t="e">
        <f t="shared" si="14"/>
        <v>#DIV/0!</v>
      </c>
      <c r="P124" s="56">
        <f t="shared" si="24"/>
        <v>0</v>
      </c>
    </row>
    <row r="125" spans="1:16" ht="71.25" hidden="1" outlineLevel="5">
      <c r="A125" s="99" t="s">
        <v>182</v>
      </c>
      <c r="B125" s="100"/>
      <c r="C125" s="97" t="s">
        <v>184</v>
      </c>
      <c r="D125" s="98" t="s">
        <v>182</v>
      </c>
      <c r="E125" s="42"/>
      <c r="F125" s="42"/>
      <c r="G125" s="57">
        <f t="shared" si="25"/>
        <v>0</v>
      </c>
      <c r="H125" s="58" t="e">
        <f t="shared" si="21"/>
        <v>#DIV/0!</v>
      </c>
      <c r="I125" s="42"/>
      <c r="J125" s="42"/>
      <c r="K125" s="42"/>
      <c r="L125" s="42"/>
      <c r="M125" s="58" t="e">
        <f t="shared" si="27"/>
        <v>#DIV/0!</v>
      </c>
      <c r="N125" s="50">
        <f t="shared" si="28"/>
        <v>0</v>
      </c>
      <c r="O125" s="58" t="e">
        <f t="shared" si="14"/>
        <v>#DIV/0!</v>
      </c>
      <c r="P125" s="56">
        <f t="shared" si="24"/>
        <v>0</v>
      </c>
    </row>
    <row r="126" spans="1:16" ht="21" customHeight="1" outlineLevel="2" collapsed="1">
      <c r="A126" s="99" t="s">
        <v>185</v>
      </c>
      <c r="B126" s="100" t="s">
        <v>251</v>
      </c>
      <c r="C126" s="97" t="s">
        <v>186</v>
      </c>
      <c r="D126" s="98" t="s">
        <v>187</v>
      </c>
      <c r="E126" s="43">
        <v>512082631.71</v>
      </c>
      <c r="F126" s="43">
        <v>200485265.51</v>
      </c>
      <c r="G126" s="57">
        <f t="shared" si="25"/>
        <v>-311597366.2</v>
      </c>
      <c r="H126" s="58">
        <f t="shared" si="21"/>
        <v>0.39150959844218614</v>
      </c>
      <c r="I126" s="42">
        <v>948221008.26</v>
      </c>
      <c r="J126" s="59" t="s">
        <v>210</v>
      </c>
      <c r="K126" s="124">
        <v>146861589.06</v>
      </c>
      <c r="L126" s="59" t="s">
        <v>210</v>
      </c>
      <c r="M126" s="58">
        <f t="shared" si="27"/>
        <v>-3.0430969934815835</v>
      </c>
      <c r="N126" s="50">
        <f t="shared" si="28"/>
        <v>-801359419.2</v>
      </c>
      <c r="O126" s="58">
        <f t="shared" si="14"/>
        <v>0.15488118042173865</v>
      </c>
      <c r="P126" s="56">
        <f t="shared" si="24"/>
        <v>-53623676.44999999</v>
      </c>
    </row>
    <row r="127" spans="1:16" ht="22.5" customHeight="1" outlineLevel="5">
      <c r="A127" s="99" t="s">
        <v>188</v>
      </c>
      <c r="B127" s="100" t="s">
        <v>252</v>
      </c>
      <c r="C127" s="97" t="s">
        <v>189</v>
      </c>
      <c r="D127" s="98" t="s">
        <v>190</v>
      </c>
      <c r="E127" s="42">
        <v>468561573.45</v>
      </c>
      <c r="F127" s="42">
        <v>355720704.73</v>
      </c>
      <c r="G127" s="57">
        <f t="shared" si="25"/>
        <v>-112840868.71999997</v>
      </c>
      <c r="H127" s="58">
        <f t="shared" si="21"/>
        <v>0.7591760077781087</v>
      </c>
      <c r="I127" s="42">
        <v>476238721.78</v>
      </c>
      <c r="J127" s="59" t="s">
        <v>210</v>
      </c>
      <c r="K127" s="42">
        <v>356797655.3</v>
      </c>
      <c r="L127" s="59" t="s">
        <v>210</v>
      </c>
      <c r="M127" s="58">
        <f t="shared" si="27"/>
        <v>-4.220445368616621</v>
      </c>
      <c r="N127" s="50">
        <f t="shared" si="28"/>
        <v>-119441066.47999996</v>
      </c>
      <c r="O127" s="58">
        <f t="shared" si="14"/>
        <v>0.7491991704631356</v>
      </c>
      <c r="P127" s="56">
        <f t="shared" si="24"/>
        <v>1076950.5699999928</v>
      </c>
    </row>
    <row r="128" spans="1:16" ht="22.5" customHeight="1" outlineLevel="5">
      <c r="A128" s="99"/>
      <c r="B128" s="100" t="s">
        <v>253</v>
      </c>
      <c r="C128" s="97" t="s">
        <v>191</v>
      </c>
      <c r="D128" s="98"/>
      <c r="E128" s="42">
        <v>280404071.88</v>
      </c>
      <c r="F128" s="42">
        <v>57420987.14</v>
      </c>
      <c r="G128" s="57">
        <f t="shared" si="25"/>
        <v>-222983084.74</v>
      </c>
      <c r="H128" s="58">
        <f t="shared" si="21"/>
        <v>0.2047794340325184</v>
      </c>
      <c r="I128" s="42">
        <v>174290572.02</v>
      </c>
      <c r="J128" s="59" t="s">
        <v>210</v>
      </c>
      <c r="K128" s="42">
        <v>86944760.43</v>
      </c>
      <c r="L128" s="59" t="s">
        <v>210</v>
      </c>
      <c r="M128" s="58"/>
      <c r="N128" s="50">
        <f t="shared" si="28"/>
        <v>-87345811.59</v>
      </c>
      <c r="O128" s="58"/>
      <c r="P128" s="56">
        <f t="shared" si="24"/>
        <v>29523773.290000007</v>
      </c>
    </row>
    <row r="129" spans="1:16" ht="54" customHeight="1" outlineLevel="5">
      <c r="A129" s="99"/>
      <c r="B129" s="100" t="s">
        <v>254</v>
      </c>
      <c r="C129" s="97" t="s">
        <v>192</v>
      </c>
      <c r="D129" s="98"/>
      <c r="E129" s="42">
        <v>1602901</v>
      </c>
      <c r="F129" s="50">
        <f>599897+733644</f>
        <v>1333541</v>
      </c>
      <c r="G129" s="57"/>
      <c r="H129" s="58"/>
      <c r="I129" s="42">
        <v>778259.31</v>
      </c>
      <c r="J129" s="59" t="s">
        <v>210</v>
      </c>
      <c r="K129" s="50">
        <v>613943.11</v>
      </c>
      <c r="L129" s="59" t="s">
        <v>210</v>
      </c>
      <c r="M129" s="58"/>
      <c r="N129" s="50">
        <f t="shared" si="28"/>
        <v>-164316.20000000007</v>
      </c>
      <c r="O129" s="58"/>
      <c r="P129" s="56">
        <f t="shared" si="24"/>
        <v>-719597.89</v>
      </c>
    </row>
    <row r="130" spans="1:16" ht="40.5" customHeight="1" outlineLevel="1">
      <c r="A130" s="99" t="s">
        <v>193</v>
      </c>
      <c r="B130" s="100" t="s">
        <v>255</v>
      </c>
      <c r="C130" s="97" t="s">
        <v>194</v>
      </c>
      <c r="D130" s="98" t="s">
        <v>193</v>
      </c>
      <c r="E130" s="42">
        <v>-827705.8</v>
      </c>
      <c r="F130" s="50">
        <v>-478646.57</v>
      </c>
      <c r="G130" s="57">
        <f t="shared" si="25"/>
        <v>349059.23000000004</v>
      </c>
      <c r="H130" s="58">
        <f t="shared" si="21"/>
        <v>0.5782810389875243</v>
      </c>
      <c r="I130" s="42">
        <v>-977147.9</v>
      </c>
      <c r="J130" s="59" t="s">
        <v>210</v>
      </c>
      <c r="K130" s="50">
        <v>-977147.9</v>
      </c>
      <c r="L130" s="59" t="s">
        <v>210</v>
      </c>
      <c r="M130" s="44"/>
      <c r="N130" s="50">
        <f>K130-I130</f>
        <v>0</v>
      </c>
      <c r="O130" s="44"/>
      <c r="P130" s="56">
        <f t="shared" si="24"/>
        <v>-498501.33</v>
      </c>
    </row>
    <row r="131" spans="1:16" s="7" customFormat="1" ht="23.25" customHeight="1">
      <c r="A131" s="130" t="s">
        <v>195</v>
      </c>
      <c r="B131" s="131"/>
      <c r="C131" s="132"/>
      <c r="D131" s="133"/>
      <c r="E131" s="60">
        <f>E121+E11</f>
        <v>2016917584.7100003</v>
      </c>
      <c r="F131" s="60">
        <f>F121+F11</f>
        <v>1134840291.87</v>
      </c>
      <c r="G131" s="60">
        <f>F131-E131</f>
        <v>-882077292.8400004</v>
      </c>
      <c r="H131" s="61">
        <f>F131/E131</f>
        <v>0.5626607157739524</v>
      </c>
      <c r="I131" s="62">
        <f>I121+I11</f>
        <v>2370310613.31</v>
      </c>
      <c r="J131" s="63" t="s">
        <v>210</v>
      </c>
      <c r="K131" s="64">
        <f>K121+K11</f>
        <v>1131026321.24</v>
      </c>
      <c r="L131" s="63" t="s">
        <v>210</v>
      </c>
      <c r="M131" s="61">
        <f>I131/G131</f>
        <v>-2.687191510937069</v>
      </c>
      <c r="N131" s="64">
        <f>N121+N11</f>
        <v>-1151774164.2800002</v>
      </c>
      <c r="O131" s="61">
        <f>K131/I131</f>
        <v>0.4771637585761758</v>
      </c>
      <c r="P131" s="65">
        <f>K131-F131</f>
        <v>-3813970.629999876</v>
      </c>
    </row>
    <row r="132" spans="1:16" s="8" customFormat="1" ht="24.75" customHeight="1">
      <c r="A132" s="111"/>
      <c r="B132" s="112">
        <v>46</v>
      </c>
      <c r="C132" s="113" t="s">
        <v>196</v>
      </c>
      <c r="D132" s="114"/>
      <c r="E132" s="66">
        <v>9625.91</v>
      </c>
      <c r="F132" s="66">
        <v>13586.71</v>
      </c>
      <c r="G132" s="67"/>
      <c r="H132" s="68"/>
      <c r="I132" s="69"/>
      <c r="J132" s="69"/>
      <c r="K132" s="66">
        <v>71094.7</v>
      </c>
      <c r="L132" s="69"/>
      <c r="M132" s="68"/>
      <c r="N132" s="66"/>
      <c r="O132" s="68"/>
      <c r="P132" s="70"/>
    </row>
    <row r="133" spans="1:16" s="7" customFormat="1" ht="26.25" customHeight="1" thickBot="1">
      <c r="A133" s="9"/>
      <c r="B133" s="10"/>
      <c r="C133" s="10"/>
      <c r="D133" s="10"/>
      <c r="E133" s="71">
        <f>E131+E132</f>
        <v>2016927210.6200004</v>
      </c>
      <c r="F133" s="71">
        <f>F131+F132</f>
        <v>1134853878.58</v>
      </c>
      <c r="G133" s="72">
        <f>F133-E133</f>
        <v>-882073332.0400004</v>
      </c>
      <c r="H133" s="73">
        <f>F133/E133</f>
        <v>0.5626647667821129</v>
      </c>
      <c r="I133" s="74">
        <f>I131++I132</f>
        <v>2370310613.31</v>
      </c>
      <c r="J133" s="75" t="s">
        <v>210</v>
      </c>
      <c r="K133" s="76">
        <f>K131++K132</f>
        <v>1131097415.94</v>
      </c>
      <c r="L133" s="77" t="s">
        <v>210</v>
      </c>
      <c r="M133" s="73">
        <f>I133/G133</f>
        <v>-2.687203577312675</v>
      </c>
      <c r="N133" s="76">
        <f>N131++N132</f>
        <v>-1151774164.2800002</v>
      </c>
      <c r="O133" s="73">
        <f>K133/I133</f>
        <v>0.4771937524088831</v>
      </c>
      <c r="P133" s="72">
        <f>K133-F133</f>
        <v>-3756462.6399998665</v>
      </c>
    </row>
  </sheetData>
  <sheetProtection/>
  <mergeCells count="25">
    <mergeCell ref="A6:P6"/>
    <mergeCell ref="A1:D1"/>
    <mergeCell ref="A2:D2"/>
    <mergeCell ref="A3:D3"/>
    <mergeCell ref="A4:P4"/>
    <mergeCell ref="A5:D5"/>
    <mergeCell ref="I7:O7"/>
    <mergeCell ref="P7:P9"/>
    <mergeCell ref="M8:M9"/>
    <mergeCell ref="N8:N9"/>
    <mergeCell ref="O8:O9"/>
    <mergeCell ref="H8:H9"/>
    <mergeCell ref="I8:I9"/>
    <mergeCell ref="J8:J9"/>
    <mergeCell ref="K8:K9"/>
    <mergeCell ref="L8:L9"/>
    <mergeCell ref="A131:D131"/>
    <mergeCell ref="A8:A9"/>
    <mergeCell ref="E8:E9"/>
    <mergeCell ref="F8:F9"/>
    <mergeCell ref="G8:G9"/>
    <mergeCell ref="B7:B9"/>
    <mergeCell ref="C7:C9"/>
    <mergeCell ref="D7:D9"/>
    <mergeCell ref="E7:H7"/>
  </mergeCells>
  <printOptions horizontalCentered="1"/>
  <pageMargins left="0" right="0" top="0.1968503937007874" bottom="0" header="0.3937007874015748" footer="0.3937007874015748"/>
  <pageSetup blackAndWhite="1" errors="blank" fitToHeight="0"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6" tint="0.39998000860214233"/>
    <pageSetUpPr fitToPage="1"/>
  </sheetPr>
  <dimension ref="A1:P133"/>
  <sheetViews>
    <sheetView showGridLines="0" showZeros="0" view="pageBreakPreview" zoomScale="85" zoomScaleNormal="75" zoomScaleSheetLayoutView="85" zoomScalePageLayoutView="0" workbookViewId="0" topLeftCell="B1">
      <pane ySplit="9" topLeftCell="A119" activePane="bottomLeft" state="frozen"/>
      <selection pane="topLeft" activeCell="A1" sqref="A1"/>
      <selection pane="bottomLeft" activeCell="Q1" sqref="Q1:Q65536"/>
    </sheetView>
  </sheetViews>
  <sheetFormatPr defaultColWidth="9.140625" defaultRowHeight="15" outlineLevelRow="5"/>
  <cols>
    <col min="1" max="1" width="9.140625" style="1" hidden="1" customWidth="1"/>
    <col min="2" max="2" width="5.28125" style="1" customWidth="1"/>
    <col min="3" max="3" width="27.421875" style="2" customWidth="1"/>
    <col min="4" max="4" width="18.00390625" style="1" hidden="1" customWidth="1"/>
    <col min="5" max="5" width="20.57421875" style="1" hidden="1" customWidth="1"/>
    <col min="6" max="6" width="19.421875" style="1" customWidth="1"/>
    <col min="7" max="7" width="20.57421875" style="1" hidden="1" customWidth="1"/>
    <col min="8" max="8" width="10.28125" style="1" customWidth="1"/>
    <col min="9" max="9" width="20.28125" style="1" customWidth="1"/>
    <col min="10" max="10" width="17.57421875" style="1" hidden="1" customWidth="1"/>
    <col min="11" max="11" width="17.8515625" style="1" customWidth="1"/>
    <col min="12" max="12" width="19.140625" style="1" hidden="1" customWidth="1"/>
    <col min="13" max="13" width="14.28125" style="1" hidden="1" customWidth="1"/>
    <col min="14" max="14" width="21.140625" style="1" customWidth="1"/>
    <col min="15" max="15" width="13.8515625" style="1" customWidth="1"/>
    <col min="16" max="16" width="18.28125" style="1" customWidth="1"/>
    <col min="17" max="16384" width="9.140625" style="1" customWidth="1"/>
  </cols>
  <sheetData>
    <row r="1" spans="1:4" ht="13.5" customHeight="1">
      <c r="A1" s="154" t="s">
        <v>0</v>
      </c>
      <c r="B1" s="154"/>
      <c r="C1" s="155"/>
      <c r="D1" s="155"/>
    </row>
    <row r="2" spans="1:4" ht="15" hidden="1">
      <c r="A2" s="154"/>
      <c r="B2" s="154"/>
      <c r="C2" s="155"/>
      <c r="D2" s="155"/>
    </row>
    <row r="3" spans="1:4" ht="15">
      <c r="A3" s="154"/>
      <c r="B3" s="154"/>
      <c r="C3" s="155"/>
      <c r="D3" s="155"/>
    </row>
    <row r="4" spans="1:16" ht="15" customHeight="1">
      <c r="A4" s="156" t="s">
        <v>259</v>
      </c>
      <c r="B4" s="156"/>
      <c r="C4" s="156"/>
      <c r="D4" s="156"/>
      <c r="E4" s="156"/>
      <c r="F4" s="156"/>
      <c r="G4" s="156"/>
      <c r="H4" s="156"/>
      <c r="I4" s="156"/>
      <c r="J4" s="156"/>
      <c r="K4" s="156"/>
      <c r="L4" s="156"/>
      <c r="M4" s="156"/>
      <c r="N4" s="156"/>
      <c r="O4" s="156"/>
      <c r="P4" s="156"/>
    </row>
    <row r="5" spans="1:4" ht="0.75" customHeight="1">
      <c r="A5" s="157"/>
      <c r="B5" s="157"/>
      <c r="C5" s="158"/>
      <c r="D5" s="158"/>
    </row>
    <row r="6" spans="1:16" ht="12.75" customHeight="1" thickBot="1">
      <c r="A6" s="159" t="s">
        <v>1</v>
      </c>
      <c r="B6" s="159"/>
      <c r="C6" s="159"/>
      <c r="D6" s="159"/>
      <c r="E6" s="159"/>
      <c r="F6" s="159"/>
      <c r="G6" s="159"/>
      <c r="H6" s="159"/>
      <c r="I6" s="159"/>
      <c r="J6" s="159"/>
      <c r="K6" s="159"/>
      <c r="L6" s="159"/>
      <c r="M6" s="159"/>
      <c r="N6" s="159"/>
      <c r="O6" s="159"/>
      <c r="P6" s="159"/>
    </row>
    <row r="7" spans="1:16" s="4" customFormat="1" ht="24" customHeight="1">
      <c r="A7" s="3"/>
      <c r="B7" s="143"/>
      <c r="C7" s="144" t="s">
        <v>2</v>
      </c>
      <c r="D7" s="146" t="s">
        <v>3</v>
      </c>
      <c r="E7" s="149">
        <v>2020</v>
      </c>
      <c r="F7" s="149"/>
      <c r="G7" s="149"/>
      <c r="H7" s="150"/>
      <c r="I7" s="151">
        <v>2021</v>
      </c>
      <c r="J7" s="149"/>
      <c r="K7" s="149"/>
      <c r="L7" s="149"/>
      <c r="M7" s="149"/>
      <c r="N7" s="149"/>
      <c r="O7" s="150"/>
      <c r="P7" s="152" t="s">
        <v>201</v>
      </c>
    </row>
    <row r="8" spans="1:16" s="4" customFormat="1" ht="24" customHeight="1">
      <c r="A8" s="134" t="s">
        <v>4</v>
      </c>
      <c r="B8" s="143"/>
      <c r="C8" s="145"/>
      <c r="D8" s="147"/>
      <c r="E8" s="136" t="s">
        <v>5</v>
      </c>
      <c r="F8" s="138" t="s">
        <v>258</v>
      </c>
      <c r="G8" s="138" t="s">
        <v>6</v>
      </c>
      <c r="H8" s="140" t="s">
        <v>7</v>
      </c>
      <c r="I8" s="136" t="s">
        <v>206</v>
      </c>
      <c r="J8" s="136" t="s">
        <v>205</v>
      </c>
      <c r="K8" s="136" t="s">
        <v>258</v>
      </c>
      <c r="L8" s="142" t="s">
        <v>208</v>
      </c>
      <c r="M8" s="136" t="s">
        <v>207</v>
      </c>
      <c r="N8" s="142" t="s">
        <v>209</v>
      </c>
      <c r="O8" s="136" t="s">
        <v>8</v>
      </c>
      <c r="P8" s="153"/>
    </row>
    <row r="9" spans="1:16" s="4" customFormat="1" ht="57.75" customHeight="1">
      <c r="A9" s="135"/>
      <c r="B9" s="143"/>
      <c r="C9" s="145"/>
      <c r="D9" s="148"/>
      <c r="E9" s="137"/>
      <c r="F9" s="139"/>
      <c r="G9" s="139"/>
      <c r="H9" s="141"/>
      <c r="I9" s="137"/>
      <c r="J9" s="137"/>
      <c r="K9" s="137"/>
      <c r="L9" s="139"/>
      <c r="M9" s="137"/>
      <c r="N9" s="139"/>
      <c r="O9" s="137"/>
      <c r="P9" s="153"/>
    </row>
    <row r="10" spans="1:16" s="4" customFormat="1" ht="21" customHeight="1">
      <c r="A10" s="122"/>
      <c r="B10" s="14"/>
      <c r="C10" s="13">
        <v>1</v>
      </c>
      <c r="D10" s="123">
        <v>2</v>
      </c>
      <c r="E10" s="123">
        <v>3</v>
      </c>
      <c r="F10" s="123">
        <v>4</v>
      </c>
      <c r="G10" s="123">
        <v>5</v>
      </c>
      <c r="H10" s="123">
        <v>6</v>
      </c>
      <c r="I10" s="123">
        <v>7</v>
      </c>
      <c r="J10" s="123">
        <v>8</v>
      </c>
      <c r="K10" s="123">
        <v>9</v>
      </c>
      <c r="L10" s="123">
        <v>10</v>
      </c>
      <c r="M10" s="123">
        <v>11</v>
      </c>
      <c r="N10" s="123">
        <v>12</v>
      </c>
      <c r="O10" s="123">
        <v>13</v>
      </c>
      <c r="P10" s="123">
        <v>14</v>
      </c>
    </row>
    <row r="11" spans="1:16" s="5" customFormat="1" ht="33" customHeight="1" thickBot="1">
      <c r="A11" s="78" t="s">
        <v>9</v>
      </c>
      <c r="B11" s="79" t="s">
        <v>211</v>
      </c>
      <c r="C11" s="80" t="s">
        <v>10</v>
      </c>
      <c r="D11" s="81" t="s">
        <v>9</v>
      </c>
      <c r="E11" s="15">
        <f>E12+E80</f>
        <v>377104710.47</v>
      </c>
      <c r="F11" s="15">
        <f>F12+F80</f>
        <v>152026397.66</v>
      </c>
      <c r="G11" s="15">
        <f>F11-E11</f>
        <v>-225078312.81000003</v>
      </c>
      <c r="H11" s="16">
        <f>F11/E11</f>
        <v>0.4031410731266753</v>
      </c>
      <c r="I11" s="15">
        <f>I12+I80</f>
        <v>389599003.49</v>
      </c>
      <c r="J11" s="15">
        <f>J12+J80</f>
        <v>145464778</v>
      </c>
      <c r="K11" s="15">
        <f>K12+K80</f>
        <v>168490773.92000002</v>
      </c>
      <c r="L11" s="15">
        <f>K11-J11</f>
        <v>23025995.920000017</v>
      </c>
      <c r="M11" s="16">
        <f>K11/J11</f>
        <v>1.1582925862644222</v>
      </c>
      <c r="N11" s="15">
        <f>K11-I11</f>
        <v>-221108229.57</v>
      </c>
      <c r="O11" s="16">
        <f>K11/I11</f>
        <v>0.43247229179405416</v>
      </c>
      <c r="P11" s="15">
        <f>K11-F11</f>
        <v>16464376.26000002</v>
      </c>
    </row>
    <row r="12" spans="1:16" s="5" customFormat="1" ht="33" customHeight="1">
      <c r="A12" s="78"/>
      <c r="B12" s="82" t="s">
        <v>212</v>
      </c>
      <c r="C12" s="83" t="s">
        <v>11</v>
      </c>
      <c r="D12" s="84"/>
      <c r="E12" s="17">
        <f>E13+E39+E40+E62+E66+E76</f>
        <v>307201484.37</v>
      </c>
      <c r="F12" s="17">
        <f>F13+F39+F40+F62+F66+F76</f>
        <v>126695516.44</v>
      </c>
      <c r="G12" s="17">
        <f>F12-E12</f>
        <v>-180505967.93</v>
      </c>
      <c r="H12" s="18">
        <f>F12/E12</f>
        <v>0.41241830813358055</v>
      </c>
      <c r="I12" s="17">
        <f>I13+I39+I40+I62+I66+I76</f>
        <v>299535800</v>
      </c>
      <c r="J12" s="17">
        <f>J13+J39+J40+J62+J66+J76</f>
        <v>122205200</v>
      </c>
      <c r="K12" s="17">
        <f>K13+K39+K40+K62+K66+K76</f>
        <v>138158719.70000002</v>
      </c>
      <c r="L12" s="19">
        <f>K12-J12</f>
        <v>15953519.700000018</v>
      </c>
      <c r="M12" s="18">
        <f>I12/G12</f>
        <v>-1.659423250294747</v>
      </c>
      <c r="N12" s="19">
        <f>K12-I12</f>
        <v>-161377080.29999998</v>
      </c>
      <c r="O12" s="18">
        <f>K12/I12</f>
        <v>0.461242761967017</v>
      </c>
      <c r="P12" s="17">
        <f>K12-F12</f>
        <v>11463203.26000002</v>
      </c>
    </row>
    <row r="13" spans="1:16" s="6" customFormat="1" ht="49.5" customHeight="1" outlineLevel="2">
      <c r="A13" s="85" t="s">
        <v>12</v>
      </c>
      <c r="B13" s="86" t="s">
        <v>213</v>
      </c>
      <c r="C13" s="87" t="s">
        <v>13</v>
      </c>
      <c r="D13" s="88" t="s">
        <v>12</v>
      </c>
      <c r="E13" s="20">
        <v>159097905.64</v>
      </c>
      <c r="F13" s="21">
        <v>67536622.77</v>
      </c>
      <c r="G13" s="22">
        <f>F13-E13</f>
        <v>-91561282.86999999</v>
      </c>
      <c r="H13" s="23">
        <f>F13/E13</f>
        <v>0.42449724588341853</v>
      </c>
      <c r="I13" s="20">
        <v>161175000</v>
      </c>
      <c r="J13" s="24">
        <v>67417600</v>
      </c>
      <c r="K13" s="25">
        <f>73387432.12+208233.33</f>
        <v>73595665.45</v>
      </c>
      <c r="L13" s="20">
        <f>K13-J13</f>
        <v>6178065.450000003</v>
      </c>
      <c r="M13" s="23">
        <f>K13/J13</f>
        <v>1.091638762726647</v>
      </c>
      <c r="N13" s="20">
        <f>K13-I13</f>
        <v>-87579334.55</v>
      </c>
      <c r="O13" s="23">
        <f aca="true" t="shared" si="0" ref="O13:O78">K13/I13</f>
        <v>0.4566196088102994</v>
      </c>
      <c r="P13" s="20">
        <f>K13-F13</f>
        <v>6059042.680000007</v>
      </c>
    </row>
    <row r="14" spans="1:16" s="6" customFormat="1" ht="15.75" outlineLevel="2">
      <c r="A14" s="85"/>
      <c r="B14" s="89"/>
      <c r="C14" s="90"/>
      <c r="D14" s="91"/>
      <c r="E14" s="26"/>
      <c r="F14" s="27"/>
      <c r="G14" s="28"/>
      <c r="H14" s="29"/>
      <c r="I14" s="26"/>
      <c r="J14" s="27"/>
      <c r="K14" s="30"/>
      <c r="L14" s="26"/>
      <c r="M14" s="29"/>
      <c r="N14" s="26"/>
      <c r="O14" s="29"/>
      <c r="P14" s="26"/>
    </row>
    <row r="15" spans="1:16" s="6" customFormat="1" ht="15.75" hidden="1" outlineLevel="3">
      <c r="A15" s="85" t="s">
        <v>14</v>
      </c>
      <c r="B15" s="89"/>
      <c r="C15" s="92" t="s">
        <v>15</v>
      </c>
      <c r="D15" s="93" t="s">
        <v>14</v>
      </c>
      <c r="E15" s="31"/>
      <c r="F15" s="31"/>
      <c r="G15" s="32">
        <f aca="true" t="shared" si="1" ref="G15:G40">F15-E15</f>
        <v>0</v>
      </c>
      <c r="H15" s="33" t="e">
        <f aca="true" t="shared" si="2" ref="H15:H40">F15/E15</f>
        <v>#DIV/0!</v>
      </c>
      <c r="I15" s="31">
        <v>148555700</v>
      </c>
      <c r="J15" s="31"/>
      <c r="K15" s="31"/>
      <c r="L15" s="31"/>
      <c r="M15" s="34" t="e">
        <f aca="true" t="shared" si="3" ref="M15:M75">I15/G15</f>
        <v>#DIV/0!</v>
      </c>
      <c r="N15" s="31"/>
      <c r="O15" s="34">
        <f t="shared" si="0"/>
        <v>0</v>
      </c>
      <c r="P15" s="35">
        <f aca="true" t="shared" si="4" ref="P15:P40">K15-F15</f>
        <v>0</v>
      </c>
    </row>
    <row r="16" spans="1:16" s="6" customFormat="1" ht="210" hidden="1" outlineLevel="4">
      <c r="A16" s="85" t="s">
        <v>16</v>
      </c>
      <c r="B16" s="94"/>
      <c r="C16" s="95" t="s">
        <v>17</v>
      </c>
      <c r="D16" s="96" t="s">
        <v>16</v>
      </c>
      <c r="E16" s="36"/>
      <c r="F16" s="36"/>
      <c r="G16" s="37">
        <f t="shared" si="1"/>
        <v>0</v>
      </c>
      <c r="H16" s="38" t="e">
        <f t="shared" si="2"/>
        <v>#DIV/0!</v>
      </c>
      <c r="I16" s="36">
        <v>148555700</v>
      </c>
      <c r="J16" s="36"/>
      <c r="K16" s="36"/>
      <c r="L16" s="36"/>
      <c r="M16" s="39" t="e">
        <f t="shared" si="3"/>
        <v>#DIV/0!</v>
      </c>
      <c r="N16" s="36"/>
      <c r="O16" s="39">
        <f t="shared" si="0"/>
        <v>0</v>
      </c>
      <c r="P16" s="40">
        <f t="shared" si="4"/>
        <v>0</v>
      </c>
    </row>
    <row r="17" spans="1:16" s="6" customFormat="1" ht="210" hidden="1" outlineLevel="5">
      <c r="A17" s="85" t="s">
        <v>16</v>
      </c>
      <c r="B17" s="94"/>
      <c r="C17" s="95" t="s">
        <v>18</v>
      </c>
      <c r="D17" s="96" t="s">
        <v>16</v>
      </c>
      <c r="E17" s="36"/>
      <c r="F17" s="36"/>
      <c r="G17" s="37">
        <f t="shared" si="1"/>
        <v>0</v>
      </c>
      <c r="H17" s="38" t="e">
        <f t="shared" si="2"/>
        <v>#DIV/0!</v>
      </c>
      <c r="I17" s="36">
        <v>148555700</v>
      </c>
      <c r="J17" s="36"/>
      <c r="K17" s="36"/>
      <c r="L17" s="36"/>
      <c r="M17" s="39" t="e">
        <f t="shared" si="3"/>
        <v>#DIV/0!</v>
      </c>
      <c r="N17" s="36"/>
      <c r="O17" s="39">
        <f t="shared" si="0"/>
        <v>0</v>
      </c>
      <c r="P17" s="40">
        <f t="shared" si="4"/>
        <v>0</v>
      </c>
    </row>
    <row r="18" spans="1:16" s="6" customFormat="1" ht="210" hidden="1" outlineLevel="5">
      <c r="A18" s="85" t="s">
        <v>19</v>
      </c>
      <c r="B18" s="94"/>
      <c r="C18" s="95" t="s">
        <v>20</v>
      </c>
      <c r="D18" s="96" t="s">
        <v>19</v>
      </c>
      <c r="E18" s="36"/>
      <c r="F18" s="36"/>
      <c r="G18" s="37">
        <f t="shared" si="1"/>
        <v>0</v>
      </c>
      <c r="H18" s="38" t="e">
        <f t="shared" si="2"/>
        <v>#DIV/0!</v>
      </c>
      <c r="I18" s="36">
        <v>0</v>
      </c>
      <c r="J18" s="36"/>
      <c r="K18" s="36"/>
      <c r="L18" s="36"/>
      <c r="M18" s="39" t="e">
        <f t="shared" si="3"/>
        <v>#DIV/0!</v>
      </c>
      <c r="N18" s="36"/>
      <c r="O18" s="39" t="e">
        <f t="shared" si="0"/>
        <v>#DIV/0!</v>
      </c>
      <c r="P18" s="40">
        <f t="shared" si="4"/>
        <v>0</v>
      </c>
    </row>
    <row r="19" spans="1:16" s="6" customFormat="1" ht="210" hidden="1" outlineLevel="5">
      <c r="A19" s="85" t="s">
        <v>21</v>
      </c>
      <c r="B19" s="94"/>
      <c r="C19" s="95" t="s">
        <v>18</v>
      </c>
      <c r="D19" s="96" t="s">
        <v>21</v>
      </c>
      <c r="E19" s="36"/>
      <c r="F19" s="36"/>
      <c r="G19" s="37">
        <f t="shared" si="1"/>
        <v>0</v>
      </c>
      <c r="H19" s="38" t="e">
        <f t="shared" si="2"/>
        <v>#DIV/0!</v>
      </c>
      <c r="I19" s="36">
        <v>0</v>
      </c>
      <c r="J19" s="36"/>
      <c r="K19" s="36"/>
      <c r="L19" s="36"/>
      <c r="M19" s="39" t="e">
        <f t="shared" si="3"/>
        <v>#DIV/0!</v>
      </c>
      <c r="N19" s="36"/>
      <c r="O19" s="39" t="e">
        <f t="shared" si="0"/>
        <v>#DIV/0!</v>
      </c>
      <c r="P19" s="40">
        <f t="shared" si="4"/>
        <v>0</v>
      </c>
    </row>
    <row r="20" spans="1:16" s="6" customFormat="1" ht="210" hidden="1" outlineLevel="5">
      <c r="A20" s="85" t="s">
        <v>22</v>
      </c>
      <c r="B20" s="94"/>
      <c r="C20" s="95" t="s">
        <v>18</v>
      </c>
      <c r="D20" s="96" t="s">
        <v>22</v>
      </c>
      <c r="E20" s="36"/>
      <c r="F20" s="36"/>
      <c r="G20" s="37">
        <f t="shared" si="1"/>
        <v>0</v>
      </c>
      <c r="H20" s="38" t="e">
        <f t="shared" si="2"/>
        <v>#DIV/0!</v>
      </c>
      <c r="I20" s="36">
        <v>0</v>
      </c>
      <c r="J20" s="36"/>
      <c r="K20" s="36"/>
      <c r="L20" s="36"/>
      <c r="M20" s="39" t="e">
        <f t="shared" si="3"/>
        <v>#DIV/0!</v>
      </c>
      <c r="N20" s="36"/>
      <c r="O20" s="39" t="e">
        <f t="shared" si="0"/>
        <v>#DIV/0!</v>
      </c>
      <c r="P20" s="40">
        <f t="shared" si="4"/>
        <v>0</v>
      </c>
    </row>
    <row r="21" spans="1:16" s="6" customFormat="1" ht="210" hidden="1" outlineLevel="5">
      <c r="A21" s="85" t="s">
        <v>23</v>
      </c>
      <c r="B21" s="94"/>
      <c r="C21" s="95" t="s">
        <v>20</v>
      </c>
      <c r="D21" s="96" t="s">
        <v>23</v>
      </c>
      <c r="E21" s="36"/>
      <c r="F21" s="36"/>
      <c r="G21" s="37">
        <f t="shared" si="1"/>
        <v>0</v>
      </c>
      <c r="H21" s="38" t="e">
        <f t="shared" si="2"/>
        <v>#DIV/0!</v>
      </c>
      <c r="I21" s="36">
        <v>0</v>
      </c>
      <c r="J21" s="36"/>
      <c r="K21" s="36"/>
      <c r="L21" s="36"/>
      <c r="M21" s="39" t="e">
        <f t="shared" si="3"/>
        <v>#DIV/0!</v>
      </c>
      <c r="N21" s="36"/>
      <c r="O21" s="39" t="e">
        <f t="shared" si="0"/>
        <v>#DIV/0!</v>
      </c>
      <c r="P21" s="40">
        <f t="shared" si="4"/>
        <v>0</v>
      </c>
    </row>
    <row r="22" spans="1:16" s="6" customFormat="1" ht="15.75" hidden="1" outlineLevel="3">
      <c r="A22" s="85" t="s">
        <v>24</v>
      </c>
      <c r="B22" s="94"/>
      <c r="C22" s="95" t="s">
        <v>15</v>
      </c>
      <c r="D22" s="96" t="s">
        <v>24</v>
      </c>
      <c r="E22" s="36"/>
      <c r="F22" s="36"/>
      <c r="G22" s="37">
        <f t="shared" si="1"/>
        <v>0</v>
      </c>
      <c r="H22" s="38" t="e">
        <f t="shared" si="2"/>
        <v>#DIV/0!</v>
      </c>
      <c r="I22" s="36">
        <v>750300</v>
      </c>
      <c r="J22" s="36"/>
      <c r="K22" s="36"/>
      <c r="L22" s="36"/>
      <c r="M22" s="39" t="e">
        <f t="shared" si="3"/>
        <v>#DIV/0!</v>
      </c>
      <c r="N22" s="36"/>
      <c r="O22" s="39">
        <f t="shared" si="0"/>
        <v>0</v>
      </c>
      <c r="P22" s="40">
        <f t="shared" si="4"/>
        <v>0</v>
      </c>
    </row>
    <row r="23" spans="1:16" s="6" customFormat="1" ht="330" hidden="1" outlineLevel="4">
      <c r="A23" s="85" t="s">
        <v>25</v>
      </c>
      <c r="B23" s="94"/>
      <c r="C23" s="95" t="s">
        <v>26</v>
      </c>
      <c r="D23" s="96" t="s">
        <v>25</v>
      </c>
      <c r="E23" s="36"/>
      <c r="F23" s="36"/>
      <c r="G23" s="37">
        <f t="shared" si="1"/>
        <v>0</v>
      </c>
      <c r="H23" s="38" t="e">
        <f t="shared" si="2"/>
        <v>#DIV/0!</v>
      </c>
      <c r="I23" s="36">
        <v>750300</v>
      </c>
      <c r="J23" s="36"/>
      <c r="K23" s="36"/>
      <c r="L23" s="36"/>
      <c r="M23" s="39" t="e">
        <f t="shared" si="3"/>
        <v>#DIV/0!</v>
      </c>
      <c r="N23" s="36"/>
      <c r="O23" s="39">
        <f t="shared" si="0"/>
        <v>0</v>
      </c>
      <c r="P23" s="40">
        <f t="shared" si="4"/>
        <v>0</v>
      </c>
    </row>
    <row r="24" spans="1:16" s="6" customFormat="1" ht="330" hidden="1" outlineLevel="5">
      <c r="A24" s="85" t="s">
        <v>25</v>
      </c>
      <c r="B24" s="94"/>
      <c r="C24" s="95" t="s">
        <v>27</v>
      </c>
      <c r="D24" s="96" t="s">
        <v>25</v>
      </c>
      <c r="E24" s="36"/>
      <c r="F24" s="36"/>
      <c r="G24" s="37">
        <f t="shared" si="1"/>
        <v>0</v>
      </c>
      <c r="H24" s="38" t="e">
        <f t="shared" si="2"/>
        <v>#DIV/0!</v>
      </c>
      <c r="I24" s="36">
        <v>750300</v>
      </c>
      <c r="J24" s="36"/>
      <c r="K24" s="36"/>
      <c r="L24" s="36"/>
      <c r="M24" s="39" t="e">
        <f t="shared" si="3"/>
        <v>#DIV/0!</v>
      </c>
      <c r="N24" s="36"/>
      <c r="O24" s="39">
        <f t="shared" si="0"/>
        <v>0</v>
      </c>
      <c r="P24" s="40">
        <f t="shared" si="4"/>
        <v>0</v>
      </c>
    </row>
    <row r="25" spans="1:16" s="6" customFormat="1" ht="330" hidden="1" outlineLevel="5">
      <c r="A25" s="85" t="s">
        <v>28</v>
      </c>
      <c r="B25" s="94"/>
      <c r="C25" s="95" t="s">
        <v>27</v>
      </c>
      <c r="D25" s="96" t="s">
        <v>28</v>
      </c>
      <c r="E25" s="36"/>
      <c r="F25" s="36"/>
      <c r="G25" s="37">
        <f t="shared" si="1"/>
        <v>0</v>
      </c>
      <c r="H25" s="38" t="e">
        <f t="shared" si="2"/>
        <v>#DIV/0!</v>
      </c>
      <c r="I25" s="36">
        <v>0</v>
      </c>
      <c r="J25" s="36"/>
      <c r="K25" s="36"/>
      <c r="L25" s="36"/>
      <c r="M25" s="39" t="e">
        <f t="shared" si="3"/>
        <v>#DIV/0!</v>
      </c>
      <c r="N25" s="36"/>
      <c r="O25" s="39" t="e">
        <f t="shared" si="0"/>
        <v>#DIV/0!</v>
      </c>
      <c r="P25" s="40">
        <f t="shared" si="4"/>
        <v>0</v>
      </c>
    </row>
    <row r="26" spans="1:16" s="6" customFormat="1" ht="15.75" hidden="1" outlineLevel="5">
      <c r="A26" s="85" t="s">
        <v>29</v>
      </c>
      <c r="B26" s="94"/>
      <c r="C26" s="95">
        <v>1.82101020200121E+19</v>
      </c>
      <c r="D26" s="96" t="s">
        <v>29</v>
      </c>
      <c r="E26" s="36"/>
      <c r="F26" s="36"/>
      <c r="G26" s="37">
        <f t="shared" si="1"/>
        <v>0</v>
      </c>
      <c r="H26" s="38" t="e">
        <f t="shared" si="2"/>
        <v>#DIV/0!</v>
      </c>
      <c r="I26" s="36">
        <v>0</v>
      </c>
      <c r="J26" s="36"/>
      <c r="K26" s="36"/>
      <c r="L26" s="36"/>
      <c r="M26" s="39" t="e">
        <f t="shared" si="3"/>
        <v>#DIV/0!</v>
      </c>
      <c r="N26" s="36"/>
      <c r="O26" s="39" t="e">
        <f t="shared" si="0"/>
        <v>#DIV/0!</v>
      </c>
      <c r="P26" s="40">
        <f t="shared" si="4"/>
        <v>0</v>
      </c>
    </row>
    <row r="27" spans="1:16" s="6" customFormat="1" ht="330" hidden="1" outlineLevel="5">
      <c r="A27" s="85" t="s">
        <v>30</v>
      </c>
      <c r="B27" s="94"/>
      <c r="C27" s="95" t="s">
        <v>27</v>
      </c>
      <c r="D27" s="96" t="s">
        <v>30</v>
      </c>
      <c r="E27" s="36"/>
      <c r="F27" s="36"/>
      <c r="G27" s="37">
        <f t="shared" si="1"/>
        <v>0</v>
      </c>
      <c r="H27" s="38" t="e">
        <f t="shared" si="2"/>
        <v>#DIV/0!</v>
      </c>
      <c r="I27" s="36">
        <v>0</v>
      </c>
      <c r="J27" s="36"/>
      <c r="K27" s="36"/>
      <c r="L27" s="36"/>
      <c r="M27" s="39" t="e">
        <f t="shared" si="3"/>
        <v>#DIV/0!</v>
      </c>
      <c r="N27" s="36"/>
      <c r="O27" s="39" t="e">
        <f t="shared" si="0"/>
        <v>#DIV/0!</v>
      </c>
      <c r="P27" s="40">
        <f t="shared" si="4"/>
        <v>0</v>
      </c>
    </row>
    <row r="28" spans="1:16" s="6" customFormat="1" ht="15.75" hidden="1" outlineLevel="3">
      <c r="A28" s="85" t="s">
        <v>31</v>
      </c>
      <c r="B28" s="94"/>
      <c r="C28" s="95" t="s">
        <v>15</v>
      </c>
      <c r="D28" s="96" t="s">
        <v>31</v>
      </c>
      <c r="E28" s="36"/>
      <c r="F28" s="36"/>
      <c r="G28" s="37">
        <f t="shared" si="1"/>
        <v>0</v>
      </c>
      <c r="H28" s="38" t="e">
        <f t="shared" si="2"/>
        <v>#DIV/0!</v>
      </c>
      <c r="I28" s="36">
        <v>450200</v>
      </c>
      <c r="J28" s="36"/>
      <c r="K28" s="36"/>
      <c r="L28" s="36"/>
      <c r="M28" s="39" t="e">
        <f t="shared" si="3"/>
        <v>#DIV/0!</v>
      </c>
      <c r="N28" s="36"/>
      <c r="O28" s="39">
        <f t="shared" si="0"/>
        <v>0</v>
      </c>
      <c r="P28" s="40">
        <f t="shared" si="4"/>
        <v>0</v>
      </c>
    </row>
    <row r="29" spans="1:16" s="6" customFormat="1" ht="120" hidden="1" outlineLevel="4">
      <c r="A29" s="85" t="s">
        <v>32</v>
      </c>
      <c r="B29" s="94"/>
      <c r="C29" s="95" t="s">
        <v>33</v>
      </c>
      <c r="D29" s="96" t="s">
        <v>32</v>
      </c>
      <c r="E29" s="36"/>
      <c r="F29" s="36"/>
      <c r="G29" s="37">
        <f t="shared" si="1"/>
        <v>0</v>
      </c>
      <c r="H29" s="38" t="e">
        <f t="shared" si="2"/>
        <v>#DIV/0!</v>
      </c>
      <c r="I29" s="36">
        <v>450200</v>
      </c>
      <c r="J29" s="36"/>
      <c r="K29" s="36"/>
      <c r="L29" s="36"/>
      <c r="M29" s="39" t="e">
        <f t="shared" si="3"/>
        <v>#DIV/0!</v>
      </c>
      <c r="N29" s="36"/>
      <c r="O29" s="39">
        <f t="shared" si="0"/>
        <v>0</v>
      </c>
      <c r="P29" s="40">
        <f t="shared" si="4"/>
        <v>0</v>
      </c>
    </row>
    <row r="30" spans="1:16" s="6" customFormat="1" ht="120" hidden="1" outlineLevel="5">
      <c r="A30" s="85" t="s">
        <v>32</v>
      </c>
      <c r="B30" s="94"/>
      <c r="C30" s="95" t="s">
        <v>34</v>
      </c>
      <c r="D30" s="96" t="s">
        <v>32</v>
      </c>
      <c r="E30" s="36"/>
      <c r="F30" s="36"/>
      <c r="G30" s="37">
        <f t="shared" si="1"/>
        <v>0</v>
      </c>
      <c r="H30" s="38" t="e">
        <f t="shared" si="2"/>
        <v>#DIV/0!</v>
      </c>
      <c r="I30" s="36">
        <v>450200</v>
      </c>
      <c r="J30" s="36"/>
      <c r="K30" s="36"/>
      <c r="L30" s="36"/>
      <c r="M30" s="39" t="e">
        <f t="shared" si="3"/>
        <v>#DIV/0!</v>
      </c>
      <c r="N30" s="36"/>
      <c r="O30" s="39">
        <f t="shared" si="0"/>
        <v>0</v>
      </c>
      <c r="P30" s="40">
        <f t="shared" si="4"/>
        <v>0</v>
      </c>
    </row>
    <row r="31" spans="1:16" s="6" customFormat="1" ht="120" hidden="1" outlineLevel="5">
      <c r="A31" s="85" t="s">
        <v>35</v>
      </c>
      <c r="B31" s="94"/>
      <c r="C31" s="95" t="s">
        <v>36</v>
      </c>
      <c r="D31" s="96" t="s">
        <v>35</v>
      </c>
      <c r="E31" s="36"/>
      <c r="F31" s="36"/>
      <c r="G31" s="37">
        <f t="shared" si="1"/>
        <v>0</v>
      </c>
      <c r="H31" s="38" t="e">
        <f t="shared" si="2"/>
        <v>#DIV/0!</v>
      </c>
      <c r="I31" s="36">
        <v>0</v>
      </c>
      <c r="J31" s="36"/>
      <c r="K31" s="36"/>
      <c r="L31" s="36"/>
      <c r="M31" s="39" t="e">
        <f t="shared" si="3"/>
        <v>#DIV/0!</v>
      </c>
      <c r="N31" s="36"/>
      <c r="O31" s="39" t="e">
        <f t="shared" si="0"/>
        <v>#DIV/0!</v>
      </c>
      <c r="P31" s="40">
        <f t="shared" si="4"/>
        <v>0</v>
      </c>
    </row>
    <row r="32" spans="1:16" s="6" customFormat="1" ht="15.75" hidden="1" outlineLevel="5">
      <c r="A32" s="85" t="s">
        <v>37</v>
      </c>
      <c r="B32" s="94"/>
      <c r="C32" s="95">
        <v>1.82101020300121E+19</v>
      </c>
      <c r="D32" s="96" t="s">
        <v>37</v>
      </c>
      <c r="E32" s="36"/>
      <c r="F32" s="36"/>
      <c r="G32" s="37">
        <f t="shared" si="1"/>
        <v>0</v>
      </c>
      <c r="H32" s="38" t="e">
        <f t="shared" si="2"/>
        <v>#DIV/0!</v>
      </c>
      <c r="I32" s="36">
        <v>0</v>
      </c>
      <c r="J32" s="36"/>
      <c r="K32" s="36"/>
      <c r="L32" s="36"/>
      <c r="M32" s="39" t="e">
        <f t="shared" si="3"/>
        <v>#DIV/0!</v>
      </c>
      <c r="N32" s="36"/>
      <c r="O32" s="39" t="e">
        <f t="shared" si="0"/>
        <v>#DIV/0!</v>
      </c>
      <c r="P32" s="40">
        <f t="shared" si="4"/>
        <v>0</v>
      </c>
    </row>
    <row r="33" spans="1:16" s="6" customFormat="1" ht="120" hidden="1" outlineLevel="5">
      <c r="A33" s="85" t="s">
        <v>38</v>
      </c>
      <c r="B33" s="94"/>
      <c r="C33" s="95" t="s">
        <v>36</v>
      </c>
      <c r="D33" s="96" t="s">
        <v>38</v>
      </c>
      <c r="E33" s="36"/>
      <c r="F33" s="36"/>
      <c r="G33" s="37">
        <f t="shared" si="1"/>
        <v>0</v>
      </c>
      <c r="H33" s="38" t="e">
        <f t="shared" si="2"/>
        <v>#DIV/0!</v>
      </c>
      <c r="I33" s="36">
        <v>0</v>
      </c>
      <c r="J33" s="36"/>
      <c r="K33" s="36"/>
      <c r="L33" s="36"/>
      <c r="M33" s="39" t="e">
        <f t="shared" si="3"/>
        <v>#DIV/0!</v>
      </c>
      <c r="N33" s="36"/>
      <c r="O33" s="39" t="e">
        <f t="shared" si="0"/>
        <v>#DIV/0!</v>
      </c>
      <c r="P33" s="40">
        <f t="shared" si="4"/>
        <v>0</v>
      </c>
    </row>
    <row r="34" spans="1:16" s="6" customFormat="1" ht="120" hidden="1" outlineLevel="5">
      <c r="A34" s="85" t="s">
        <v>39</v>
      </c>
      <c r="B34" s="94"/>
      <c r="C34" s="95" t="s">
        <v>36</v>
      </c>
      <c r="D34" s="96" t="s">
        <v>39</v>
      </c>
      <c r="E34" s="36"/>
      <c r="F34" s="36"/>
      <c r="G34" s="37">
        <f t="shared" si="1"/>
        <v>0</v>
      </c>
      <c r="H34" s="38" t="e">
        <f t="shared" si="2"/>
        <v>#DIV/0!</v>
      </c>
      <c r="I34" s="36">
        <v>0</v>
      </c>
      <c r="J34" s="36"/>
      <c r="K34" s="36"/>
      <c r="L34" s="36"/>
      <c r="M34" s="39" t="e">
        <f t="shared" si="3"/>
        <v>#DIV/0!</v>
      </c>
      <c r="N34" s="36"/>
      <c r="O34" s="39" t="e">
        <f t="shared" si="0"/>
        <v>#DIV/0!</v>
      </c>
      <c r="P34" s="40">
        <f t="shared" si="4"/>
        <v>0</v>
      </c>
    </row>
    <row r="35" spans="1:16" s="6" customFormat="1" ht="15.75" hidden="1" outlineLevel="3">
      <c r="A35" s="85" t="s">
        <v>40</v>
      </c>
      <c r="B35" s="94"/>
      <c r="C35" s="95" t="s">
        <v>15</v>
      </c>
      <c r="D35" s="96" t="s">
        <v>40</v>
      </c>
      <c r="E35" s="36"/>
      <c r="F35" s="36"/>
      <c r="G35" s="37">
        <f t="shared" si="1"/>
        <v>0</v>
      </c>
      <c r="H35" s="38" t="e">
        <f t="shared" si="2"/>
        <v>#DIV/0!</v>
      </c>
      <c r="I35" s="36">
        <v>300100</v>
      </c>
      <c r="J35" s="36"/>
      <c r="K35" s="36"/>
      <c r="L35" s="36"/>
      <c r="M35" s="39" t="e">
        <f t="shared" si="3"/>
        <v>#DIV/0!</v>
      </c>
      <c r="N35" s="36"/>
      <c r="O35" s="39">
        <f t="shared" si="0"/>
        <v>0</v>
      </c>
      <c r="P35" s="40">
        <f t="shared" si="4"/>
        <v>0</v>
      </c>
    </row>
    <row r="36" spans="1:16" s="6" customFormat="1" ht="270" hidden="1" outlineLevel="4">
      <c r="A36" s="85" t="s">
        <v>41</v>
      </c>
      <c r="B36" s="94"/>
      <c r="C36" s="95" t="s">
        <v>42</v>
      </c>
      <c r="D36" s="96" t="s">
        <v>41</v>
      </c>
      <c r="E36" s="36"/>
      <c r="F36" s="36"/>
      <c r="G36" s="37">
        <f t="shared" si="1"/>
        <v>0</v>
      </c>
      <c r="H36" s="38" t="e">
        <f t="shared" si="2"/>
        <v>#DIV/0!</v>
      </c>
      <c r="I36" s="36">
        <v>300100</v>
      </c>
      <c r="J36" s="36"/>
      <c r="K36" s="36"/>
      <c r="L36" s="36"/>
      <c r="M36" s="39" t="e">
        <f t="shared" si="3"/>
        <v>#DIV/0!</v>
      </c>
      <c r="N36" s="36"/>
      <c r="O36" s="39">
        <f t="shared" si="0"/>
        <v>0</v>
      </c>
      <c r="P36" s="40">
        <f t="shared" si="4"/>
        <v>0</v>
      </c>
    </row>
    <row r="37" spans="1:16" s="6" customFormat="1" ht="270" hidden="1" outlineLevel="5">
      <c r="A37" s="85" t="s">
        <v>41</v>
      </c>
      <c r="B37" s="94"/>
      <c r="C37" s="95" t="s">
        <v>43</v>
      </c>
      <c r="D37" s="96" t="s">
        <v>41</v>
      </c>
      <c r="E37" s="36"/>
      <c r="F37" s="36"/>
      <c r="G37" s="37">
        <f t="shared" si="1"/>
        <v>0</v>
      </c>
      <c r="H37" s="38" t="e">
        <f t="shared" si="2"/>
        <v>#DIV/0!</v>
      </c>
      <c r="I37" s="36">
        <v>300100</v>
      </c>
      <c r="J37" s="36"/>
      <c r="K37" s="36"/>
      <c r="L37" s="36"/>
      <c r="M37" s="39" t="e">
        <f t="shared" si="3"/>
        <v>#DIV/0!</v>
      </c>
      <c r="N37" s="36"/>
      <c r="O37" s="39">
        <f t="shared" si="0"/>
        <v>0</v>
      </c>
      <c r="P37" s="40">
        <f t="shared" si="4"/>
        <v>0</v>
      </c>
    </row>
    <row r="38" spans="1:16" s="6" customFormat="1" ht="409.5" hidden="1" outlineLevel="5">
      <c r="A38" s="85" t="s">
        <v>44</v>
      </c>
      <c r="B38" s="94"/>
      <c r="C38" s="95" t="s">
        <v>45</v>
      </c>
      <c r="D38" s="96" t="s">
        <v>44</v>
      </c>
      <c r="E38" s="36"/>
      <c r="F38" s="36"/>
      <c r="G38" s="37">
        <f t="shared" si="1"/>
        <v>0</v>
      </c>
      <c r="H38" s="38" t="e">
        <f t="shared" si="2"/>
        <v>#DIV/0!</v>
      </c>
      <c r="I38" s="36">
        <v>0</v>
      </c>
      <c r="J38" s="36"/>
      <c r="K38" s="36"/>
      <c r="L38" s="36"/>
      <c r="M38" s="39" t="e">
        <f t="shared" si="3"/>
        <v>#DIV/0!</v>
      </c>
      <c r="N38" s="36"/>
      <c r="O38" s="39" t="e">
        <f t="shared" si="0"/>
        <v>#DIV/0!</v>
      </c>
      <c r="P38" s="40">
        <f t="shared" si="4"/>
        <v>0</v>
      </c>
    </row>
    <row r="39" spans="1:16" s="6" customFormat="1" ht="39.75" customHeight="1" outlineLevel="2" collapsed="1">
      <c r="A39" s="85" t="s">
        <v>46</v>
      </c>
      <c r="B39" s="94" t="s">
        <v>214</v>
      </c>
      <c r="C39" s="95" t="s">
        <v>47</v>
      </c>
      <c r="D39" s="96" t="s">
        <v>46</v>
      </c>
      <c r="E39" s="36">
        <v>7176597.37</v>
      </c>
      <c r="F39" s="36">
        <v>3268161.17</v>
      </c>
      <c r="G39" s="37">
        <f t="shared" si="1"/>
        <v>-3908436.2</v>
      </c>
      <c r="H39" s="38">
        <f t="shared" si="2"/>
        <v>0.45539146220766735</v>
      </c>
      <c r="I39" s="36">
        <v>8487800</v>
      </c>
      <c r="J39" s="36">
        <v>4170600</v>
      </c>
      <c r="K39" s="36">
        <f>3337927.35+655080.53</f>
        <v>3993007.88</v>
      </c>
      <c r="L39" s="20">
        <f>K39-J39</f>
        <v>-177592.1200000001</v>
      </c>
      <c r="M39" s="39">
        <f t="shared" si="3"/>
        <v>-2.1716613923491956</v>
      </c>
      <c r="N39" s="36">
        <f>K39-I39</f>
        <v>-4494792.12</v>
      </c>
      <c r="O39" s="39">
        <f t="shared" si="0"/>
        <v>0.47044085393152524</v>
      </c>
      <c r="P39" s="40">
        <f t="shared" si="4"/>
        <v>724846.71</v>
      </c>
    </row>
    <row r="40" spans="1:16" s="6" customFormat="1" ht="42.75" customHeight="1" outlineLevel="1">
      <c r="A40" s="85" t="s">
        <v>48</v>
      </c>
      <c r="B40" s="94" t="s">
        <v>215</v>
      </c>
      <c r="C40" s="95" t="s">
        <v>49</v>
      </c>
      <c r="D40" s="96" t="s">
        <v>48</v>
      </c>
      <c r="E40" s="41">
        <f>E42+E52+E56</f>
        <v>37393274.59</v>
      </c>
      <c r="F40" s="41">
        <f>F42+F52+F56</f>
        <v>18721626.67</v>
      </c>
      <c r="G40" s="37">
        <f t="shared" si="1"/>
        <v>-18671647.92</v>
      </c>
      <c r="H40" s="38">
        <f t="shared" si="2"/>
        <v>0.5006682852805484</v>
      </c>
      <c r="I40" s="36">
        <f>I41+I42+I52+I56</f>
        <v>29033000</v>
      </c>
      <c r="J40" s="36">
        <f>J41+J42+J52+J56</f>
        <v>16420000</v>
      </c>
      <c r="K40" s="36">
        <f>K41+K42+K52+K56</f>
        <v>21305228.03</v>
      </c>
      <c r="L40" s="20">
        <f>K40-J40</f>
        <v>4885228.030000001</v>
      </c>
      <c r="M40" s="39">
        <f t="shared" si="3"/>
        <v>-1.5549243497089247</v>
      </c>
      <c r="N40" s="36">
        <f>N41+N42+N52+N56</f>
        <v>-7727771.969999999</v>
      </c>
      <c r="O40" s="39">
        <f t="shared" si="0"/>
        <v>0.7338279898735922</v>
      </c>
      <c r="P40" s="40">
        <f t="shared" si="4"/>
        <v>2583601.3599999994</v>
      </c>
    </row>
    <row r="41" spans="1:16" s="6" customFormat="1" ht="24.75" customHeight="1" outlineLevel="1">
      <c r="A41" s="85"/>
      <c r="B41" s="94" t="s">
        <v>216</v>
      </c>
      <c r="C41" s="97" t="s">
        <v>199</v>
      </c>
      <c r="D41" s="98" t="s">
        <v>200</v>
      </c>
      <c r="E41" s="42"/>
      <c r="F41" s="42"/>
      <c r="G41" s="43">
        <f>F41-E41</f>
        <v>0</v>
      </c>
      <c r="H41" s="44"/>
      <c r="I41" s="42">
        <v>9780000</v>
      </c>
      <c r="J41" s="42">
        <v>4890000</v>
      </c>
      <c r="K41" s="42">
        <f>7633812.79+17890.81+249+22522.96+302.4</f>
        <v>7674777.96</v>
      </c>
      <c r="L41" s="42">
        <f>K41-J41</f>
        <v>2784777.96</v>
      </c>
      <c r="M41" s="44" t="e">
        <f t="shared" si="3"/>
        <v>#DIV/0!</v>
      </c>
      <c r="N41" s="42">
        <f>K41-I41</f>
        <v>-2105222.04</v>
      </c>
      <c r="O41" s="44">
        <f t="shared" si="0"/>
        <v>0.7847421226993865</v>
      </c>
      <c r="P41" s="42">
        <f>K41-F41</f>
        <v>7674777.96</v>
      </c>
    </row>
    <row r="42" spans="1:16" ht="28.5" outlineLevel="2">
      <c r="A42" s="99" t="s">
        <v>50</v>
      </c>
      <c r="B42" s="100" t="s">
        <v>217</v>
      </c>
      <c r="C42" s="97" t="s">
        <v>256</v>
      </c>
      <c r="D42" s="98" t="s">
        <v>50</v>
      </c>
      <c r="E42" s="42">
        <v>28333741.47</v>
      </c>
      <c r="F42" s="42">
        <v>14843636.64</v>
      </c>
      <c r="G42" s="43">
        <f>F42-E42</f>
        <v>-13490104.829999998</v>
      </c>
      <c r="H42" s="44">
        <f>F42/E42</f>
        <v>0.5238855114040116</v>
      </c>
      <c r="I42" s="42">
        <v>7500000</v>
      </c>
      <c r="J42" s="42">
        <v>7500000</v>
      </c>
      <c r="K42" s="42">
        <f>7392623.03+6827+13.66</f>
        <v>7399463.69</v>
      </c>
      <c r="L42" s="42">
        <f aca="true" t="shared" si="5" ref="L42:L56">K42-J42</f>
        <v>-100536.30999999959</v>
      </c>
      <c r="M42" s="44">
        <f t="shared" si="3"/>
        <v>-0.5559630628904462</v>
      </c>
      <c r="N42" s="42">
        <f>K42-I42</f>
        <v>-100536.30999999959</v>
      </c>
      <c r="O42" s="44">
        <f t="shared" si="0"/>
        <v>0.9865951586666667</v>
      </c>
      <c r="P42" s="42">
        <f>K42-F42</f>
        <v>-7444172.95</v>
      </c>
    </row>
    <row r="43" spans="1:16" ht="15" hidden="1" outlineLevel="3">
      <c r="A43" s="99" t="s">
        <v>52</v>
      </c>
      <c r="B43" s="100"/>
      <c r="C43" s="97" t="s">
        <v>15</v>
      </c>
      <c r="D43" s="98" t="s">
        <v>52</v>
      </c>
      <c r="E43" s="42"/>
      <c r="F43" s="42"/>
      <c r="G43" s="43">
        <f aca="true" t="shared" si="6" ref="G43:G56">F43-E43</f>
        <v>0</v>
      </c>
      <c r="H43" s="44" t="e">
        <f aca="true" t="shared" si="7" ref="H43:H56">F43/E43</f>
        <v>#DIV/0!</v>
      </c>
      <c r="I43" s="42">
        <v>57591300</v>
      </c>
      <c r="J43" s="42"/>
      <c r="K43" s="42"/>
      <c r="L43" s="42">
        <f t="shared" si="5"/>
        <v>0</v>
      </c>
      <c r="M43" s="44" t="e">
        <f t="shared" si="3"/>
        <v>#DIV/0!</v>
      </c>
      <c r="N43" s="42">
        <f aca="true" t="shared" si="8" ref="N43:N56">K43-I43</f>
        <v>-57591300</v>
      </c>
      <c r="O43" s="44">
        <f t="shared" si="0"/>
        <v>0</v>
      </c>
      <c r="P43" s="42">
        <f aca="true" t="shared" si="9" ref="P43:P56">K43-F43</f>
        <v>0</v>
      </c>
    </row>
    <row r="44" spans="1:16" ht="57" hidden="1" outlineLevel="4">
      <c r="A44" s="99" t="s">
        <v>53</v>
      </c>
      <c r="B44" s="100"/>
      <c r="C44" s="97" t="s">
        <v>54</v>
      </c>
      <c r="D44" s="98" t="s">
        <v>53</v>
      </c>
      <c r="E44" s="42"/>
      <c r="F44" s="42"/>
      <c r="G44" s="43">
        <f t="shared" si="6"/>
        <v>0</v>
      </c>
      <c r="H44" s="44" t="e">
        <f t="shared" si="7"/>
        <v>#DIV/0!</v>
      </c>
      <c r="I44" s="42">
        <v>57591300</v>
      </c>
      <c r="J44" s="42"/>
      <c r="K44" s="42"/>
      <c r="L44" s="42">
        <f t="shared" si="5"/>
        <v>0</v>
      </c>
      <c r="M44" s="44" t="e">
        <f t="shared" si="3"/>
        <v>#DIV/0!</v>
      </c>
      <c r="N44" s="42">
        <f t="shared" si="8"/>
        <v>-57591300</v>
      </c>
      <c r="O44" s="44">
        <f t="shared" si="0"/>
        <v>0</v>
      </c>
      <c r="P44" s="42">
        <f t="shared" si="9"/>
        <v>0</v>
      </c>
    </row>
    <row r="45" spans="1:16" ht="57" hidden="1" outlineLevel="5">
      <c r="A45" s="99" t="s">
        <v>53</v>
      </c>
      <c r="B45" s="100"/>
      <c r="C45" s="97" t="s">
        <v>55</v>
      </c>
      <c r="D45" s="98" t="s">
        <v>53</v>
      </c>
      <c r="E45" s="42"/>
      <c r="F45" s="42"/>
      <c r="G45" s="43">
        <f t="shared" si="6"/>
        <v>0</v>
      </c>
      <c r="H45" s="44" t="e">
        <f t="shared" si="7"/>
        <v>#DIV/0!</v>
      </c>
      <c r="I45" s="42">
        <v>57591300</v>
      </c>
      <c r="J45" s="42"/>
      <c r="K45" s="42"/>
      <c r="L45" s="42">
        <f t="shared" si="5"/>
        <v>0</v>
      </c>
      <c r="M45" s="44" t="e">
        <f t="shared" si="3"/>
        <v>#DIV/0!</v>
      </c>
      <c r="N45" s="42">
        <f t="shared" si="8"/>
        <v>-57591300</v>
      </c>
      <c r="O45" s="44">
        <f t="shared" si="0"/>
        <v>0</v>
      </c>
      <c r="P45" s="42">
        <f t="shared" si="9"/>
        <v>0</v>
      </c>
    </row>
    <row r="46" spans="1:16" ht="57" hidden="1" outlineLevel="5">
      <c r="A46" s="99" t="s">
        <v>56</v>
      </c>
      <c r="B46" s="100"/>
      <c r="C46" s="97" t="s">
        <v>55</v>
      </c>
      <c r="D46" s="98" t="s">
        <v>56</v>
      </c>
      <c r="E46" s="42"/>
      <c r="F46" s="42"/>
      <c r="G46" s="43">
        <f t="shared" si="6"/>
        <v>0</v>
      </c>
      <c r="H46" s="44" t="e">
        <f t="shared" si="7"/>
        <v>#DIV/0!</v>
      </c>
      <c r="I46" s="42">
        <v>0</v>
      </c>
      <c r="J46" s="42"/>
      <c r="K46" s="42"/>
      <c r="L46" s="42">
        <f t="shared" si="5"/>
        <v>0</v>
      </c>
      <c r="M46" s="44" t="e">
        <f t="shared" si="3"/>
        <v>#DIV/0!</v>
      </c>
      <c r="N46" s="42">
        <f t="shared" si="8"/>
        <v>0</v>
      </c>
      <c r="O46" s="44" t="e">
        <f t="shared" si="0"/>
        <v>#DIV/0!</v>
      </c>
      <c r="P46" s="42">
        <f t="shared" si="9"/>
        <v>0</v>
      </c>
    </row>
    <row r="47" spans="1:16" ht="57" hidden="1" outlineLevel="5">
      <c r="A47" s="99" t="s">
        <v>57</v>
      </c>
      <c r="B47" s="100"/>
      <c r="C47" s="97" t="s">
        <v>55</v>
      </c>
      <c r="D47" s="98" t="s">
        <v>57</v>
      </c>
      <c r="E47" s="42"/>
      <c r="F47" s="42"/>
      <c r="G47" s="43">
        <f t="shared" si="6"/>
        <v>0</v>
      </c>
      <c r="H47" s="44" t="e">
        <f t="shared" si="7"/>
        <v>#DIV/0!</v>
      </c>
      <c r="I47" s="42">
        <v>0</v>
      </c>
      <c r="J47" s="42"/>
      <c r="K47" s="42"/>
      <c r="L47" s="42">
        <f t="shared" si="5"/>
        <v>0</v>
      </c>
      <c r="M47" s="44" t="e">
        <f t="shared" si="3"/>
        <v>#DIV/0!</v>
      </c>
      <c r="N47" s="42">
        <f t="shared" si="8"/>
        <v>0</v>
      </c>
      <c r="O47" s="44" t="e">
        <f t="shared" si="0"/>
        <v>#DIV/0!</v>
      </c>
      <c r="P47" s="42">
        <f t="shared" si="9"/>
        <v>0</v>
      </c>
    </row>
    <row r="48" spans="1:16" ht="57" hidden="1" outlineLevel="5">
      <c r="A48" s="99" t="s">
        <v>58</v>
      </c>
      <c r="B48" s="100"/>
      <c r="C48" s="97" t="s">
        <v>55</v>
      </c>
      <c r="D48" s="98" t="s">
        <v>58</v>
      </c>
      <c r="E48" s="42"/>
      <c r="F48" s="42"/>
      <c r="G48" s="43">
        <f t="shared" si="6"/>
        <v>0</v>
      </c>
      <c r="H48" s="44" t="e">
        <f t="shared" si="7"/>
        <v>#DIV/0!</v>
      </c>
      <c r="I48" s="42">
        <v>0</v>
      </c>
      <c r="J48" s="42"/>
      <c r="K48" s="42"/>
      <c r="L48" s="42">
        <f t="shared" si="5"/>
        <v>0</v>
      </c>
      <c r="M48" s="44" t="e">
        <f t="shared" si="3"/>
        <v>#DIV/0!</v>
      </c>
      <c r="N48" s="42">
        <f t="shared" si="8"/>
        <v>0</v>
      </c>
      <c r="O48" s="44" t="e">
        <f t="shared" si="0"/>
        <v>#DIV/0!</v>
      </c>
      <c r="P48" s="42">
        <f t="shared" si="9"/>
        <v>0</v>
      </c>
    </row>
    <row r="49" spans="1:16" ht="15" hidden="1" outlineLevel="3">
      <c r="A49" s="99" t="s">
        <v>59</v>
      </c>
      <c r="B49" s="100"/>
      <c r="C49" s="97" t="s">
        <v>15</v>
      </c>
      <c r="D49" s="98" t="s">
        <v>59</v>
      </c>
      <c r="E49" s="42"/>
      <c r="F49" s="42"/>
      <c r="G49" s="43">
        <f t="shared" si="6"/>
        <v>0</v>
      </c>
      <c r="H49" s="44" t="e">
        <f t="shared" si="7"/>
        <v>#DIV/0!</v>
      </c>
      <c r="I49" s="42">
        <v>0</v>
      </c>
      <c r="J49" s="42"/>
      <c r="K49" s="42"/>
      <c r="L49" s="42">
        <f t="shared" si="5"/>
        <v>0</v>
      </c>
      <c r="M49" s="44" t="e">
        <f t="shared" si="3"/>
        <v>#DIV/0!</v>
      </c>
      <c r="N49" s="42">
        <f t="shared" si="8"/>
        <v>0</v>
      </c>
      <c r="O49" s="44" t="e">
        <f t="shared" si="0"/>
        <v>#DIV/0!</v>
      </c>
      <c r="P49" s="42">
        <f t="shared" si="9"/>
        <v>0</v>
      </c>
    </row>
    <row r="50" spans="1:16" ht="99.75" hidden="1" outlineLevel="4">
      <c r="A50" s="99" t="s">
        <v>60</v>
      </c>
      <c r="B50" s="100"/>
      <c r="C50" s="97" t="s">
        <v>61</v>
      </c>
      <c r="D50" s="98" t="s">
        <v>60</v>
      </c>
      <c r="E50" s="42"/>
      <c r="F50" s="42"/>
      <c r="G50" s="43">
        <f t="shared" si="6"/>
        <v>0</v>
      </c>
      <c r="H50" s="44" t="e">
        <f t="shared" si="7"/>
        <v>#DIV/0!</v>
      </c>
      <c r="I50" s="42">
        <v>0</v>
      </c>
      <c r="J50" s="42"/>
      <c r="K50" s="42"/>
      <c r="L50" s="42">
        <f t="shared" si="5"/>
        <v>0</v>
      </c>
      <c r="M50" s="44" t="e">
        <f t="shared" si="3"/>
        <v>#DIV/0!</v>
      </c>
      <c r="N50" s="42">
        <f t="shared" si="8"/>
        <v>0</v>
      </c>
      <c r="O50" s="44" t="e">
        <f t="shared" si="0"/>
        <v>#DIV/0!</v>
      </c>
      <c r="P50" s="42">
        <f t="shared" si="9"/>
        <v>0</v>
      </c>
    </row>
    <row r="51" spans="1:16" ht="99.75" hidden="1" outlineLevel="5">
      <c r="A51" s="99" t="s">
        <v>62</v>
      </c>
      <c r="B51" s="100"/>
      <c r="C51" s="97" t="s">
        <v>63</v>
      </c>
      <c r="D51" s="98" t="s">
        <v>62</v>
      </c>
      <c r="E51" s="42"/>
      <c r="F51" s="42"/>
      <c r="G51" s="43">
        <f t="shared" si="6"/>
        <v>0</v>
      </c>
      <c r="H51" s="44" t="e">
        <f t="shared" si="7"/>
        <v>#DIV/0!</v>
      </c>
      <c r="I51" s="42">
        <v>0</v>
      </c>
      <c r="J51" s="42"/>
      <c r="K51" s="42"/>
      <c r="L51" s="42">
        <f t="shared" si="5"/>
        <v>0</v>
      </c>
      <c r="M51" s="44" t="e">
        <f t="shared" si="3"/>
        <v>#DIV/0!</v>
      </c>
      <c r="N51" s="42">
        <f t="shared" si="8"/>
        <v>0</v>
      </c>
      <c r="O51" s="44" t="e">
        <f t="shared" si="0"/>
        <v>#DIV/0!</v>
      </c>
      <c r="P51" s="42">
        <f t="shared" si="9"/>
        <v>0</v>
      </c>
    </row>
    <row r="52" spans="1:16" ht="18.75" customHeight="1" outlineLevel="2" collapsed="1">
      <c r="A52" s="99" t="s">
        <v>64</v>
      </c>
      <c r="B52" s="100" t="s">
        <v>218</v>
      </c>
      <c r="C52" s="97" t="s">
        <v>65</v>
      </c>
      <c r="D52" s="98" t="s">
        <v>64</v>
      </c>
      <c r="E52" s="43">
        <v>53855.82</v>
      </c>
      <c r="F52" s="43">
        <v>26.46</v>
      </c>
      <c r="G52" s="43">
        <f t="shared" si="6"/>
        <v>-53829.36</v>
      </c>
      <c r="H52" s="44">
        <f t="shared" si="7"/>
        <v>0.000491311802512709</v>
      </c>
      <c r="I52" s="42">
        <v>53000</v>
      </c>
      <c r="J52" s="42">
        <v>0</v>
      </c>
      <c r="K52" s="43">
        <v>54393.04</v>
      </c>
      <c r="L52" s="42">
        <f t="shared" si="5"/>
        <v>54393.04</v>
      </c>
      <c r="M52" s="44">
        <f t="shared" si="3"/>
        <v>-0.9845927947127738</v>
      </c>
      <c r="N52" s="42">
        <f t="shared" si="8"/>
        <v>1393.0400000000009</v>
      </c>
      <c r="O52" s="44">
        <f t="shared" si="0"/>
        <v>1.0262837735849057</v>
      </c>
      <c r="P52" s="42">
        <f t="shared" si="9"/>
        <v>54366.58</v>
      </c>
    </row>
    <row r="53" spans="1:16" ht="15" hidden="1" outlineLevel="3">
      <c r="A53" s="99" t="s">
        <v>66</v>
      </c>
      <c r="B53" s="100"/>
      <c r="C53" s="97" t="s">
        <v>15</v>
      </c>
      <c r="D53" s="98" t="s">
        <v>66</v>
      </c>
      <c r="E53" s="42"/>
      <c r="F53" s="42"/>
      <c r="G53" s="43">
        <f t="shared" si="6"/>
        <v>0</v>
      </c>
      <c r="H53" s="44" t="e">
        <f t="shared" si="7"/>
        <v>#DIV/0!</v>
      </c>
      <c r="I53" s="42"/>
      <c r="J53" s="42"/>
      <c r="K53" s="42"/>
      <c r="L53" s="42">
        <f t="shared" si="5"/>
        <v>0</v>
      </c>
      <c r="M53" s="44" t="e">
        <f t="shared" si="3"/>
        <v>#DIV/0!</v>
      </c>
      <c r="N53" s="42">
        <f t="shared" si="8"/>
        <v>0</v>
      </c>
      <c r="O53" s="44" t="e">
        <f t="shared" si="0"/>
        <v>#DIV/0!</v>
      </c>
      <c r="P53" s="42">
        <f t="shared" si="9"/>
        <v>0</v>
      </c>
    </row>
    <row r="54" spans="1:16" ht="42.75" hidden="1" outlineLevel="4">
      <c r="A54" s="99" t="s">
        <v>67</v>
      </c>
      <c r="B54" s="100"/>
      <c r="C54" s="97" t="s">
        <v>68</v>
      </c>
      <c r="D54" s="98" t="s">
        <v>67</v>
      </c>
      <c r="E54" s="42"/>
      <c r="F54" s="42"/>
      <c r="G54" s="43">
        <f t="shared" si="6"/>
        <v>0</v>
      </c>
      <c r="H54" s="44" t="e">
        <f t="shared" si="7"/>
        <v>#DIV/0!</v>
      </c>
      <c r="I54" s="42"/>
      <c r="J54" s="42"/>
      <c r="K54" s="42"/>
      <c r="L54" s="42">
        <f t="shared" si="5"/>
        <v>0</v>
      </c>
      <c r="M54" s="44" t="e">
        <f t="shared" si="3"/>
        <v>#DIV/0!</v>
      </c>
      <c r="N54" s="42">
        <f t="shared" si="8"/>
        <v>0</v>
      </c>
      <c r="O54" s="44" t="e">
        <f t="shared" si="0"/>
        <v>#DIV/0!</v>
      </c>
      <c r="P54" s="42">
        <f t="shared" si="9"/>
        <v>0</v>
      </c>
    </row>
    <row r="55" spans="1:16" ht="42.75" hidden="1" outlineLevel="5">
      <c r="A55" s="99" t="s">
        <v>67</v>
      </c>
      <c r="B55" s="100"/>
      <c r="C55" s="97" t="s">
        <v>69</v>
      </c>
      <c r="D55" s="98" t="s">
        <v>67</v>
      </c>
      <c r="E55" s="42"/>
      <c r="F55" s="42"/>
      <c r="G55" s="43">
        <f t="shared" si="6"/>
        <v>0</v>
      </c>
      <c r="H55" s="44" t="e">
        <f t="shared" si="7"/>
        <v>#DIV/0!</v>
      </c>
      <c r="I55" s="42"/>
      <c r="J55" s="42"/>
      <c r="K55" s="42"/>
      <c r="L55" s="42">
        <f t="shared" si="5"/>
        <v>0</v>
      </c>
      <c r="M55" s="44" t="e">
        <f t="shared" si="3"/>
        <v>#DIV/0!</v>
      </c>
      <c r="N55" s="42">
        <f t="shared" si="8"/>
        <v>0</v>
      </c>
      <c r="O55" s="44" t="e">
        <f t="shared" si="0"/>
        <v>#DIV/0!</v>
      </c>
      <c r="P55" s="42">
        <f t="shared" si="9"/>
        <v>0</v>
      </c>
    </row>
    <row r="56" spans="1:16" ht="72" customHeight="1" outlineLevel="2" collapsed="1">
      <c r="A56" s="99" t="s">
        <v>70</v>
      </c>
      <c r="B56" s="100" t="s">
        <v>219</v>
      </c>
      <c r="C56" s="97" t="s">
        <v>71</v>
      </c>
      <c r="D56" s="98" t="s">
        <v>70</v>
      </c>
      <c r="E56" s="42">
        <v>9005677.3</v>
      </c>
      <c r="F56" s="42">
        <v>3877963.57</v>
      </c>
      <c r="G56" s="43">
        <f t="shared" si="6"/>
        <v>-5127713.73</v>
      </c>
      <c r="H56" s="44">
        <f t="shared" si="7"/>
        <v>0.4306132055164801</v>
      </c>
      <c r="I56" s="42">
        <v>11700000</v>
      </c>
      <c r="J56" s="42">
        <v>4030000</v>
      </c>
      <c r="K56" s="42">
        <f>6058156.57+118370.87+65.9</f>
        <v>6176593.340000001</v>
      </c>
      <c r="L56" s="42">
        <f t="shared" si="5"/>
        <v>2146593.340000001</v>
      </c>
      <c r="M56" s="44">
        <f t="shared" si="3"/>
        <v>-2.2817186403266705</v>
      </c>
      <c r="N56" s="42">
        <f t="shared" si="8"/>
        <v>-5523406.659999999</v>
      </c>
      <c r="O56" s="44">
        <f t="shared" si="0"/>
        <v>0.5279139606837607</v>
      </c>
      <c r="P56" s="42">
        <f t="shared" si="9"/>
        <v>2298629.770000001</v>
      </c>
    </row>
    <row r="57" spans="1:16" ht="15" hidden="1" outlineLevel="3">
      <c r="A57" s="99" t="s">
        <v>72</v>
      </c>
      <c r="B57" s="100"/>
      <c r="C57" s="97" t="s">
        <v>15</v>
      </c>
      <c r="D57" s="98" t="s">
        <v>72</v>
      </c>
      <c r="E57" s="43"/>
      <c r="F57" s="43"/>
      <c r="G57" s="43"/>
      <c r="H57" s="44" t="e">
        <f>E57/#REF!</f>
        <v>#REF!</v>
      </c>
      <c r="I57" s="42">
        <v>8300000</v>
      </c>
      <c r="J57" s="42"/>
      <c r="K57" s="42">
        <v>401120</v>
      </c>
      <c r="L57" s="42"/>
      <c r="M57" s="44" t="e">
        <f t="shared" si="3"/>
        <v>#DIV/0!</v>
      </c>
      <c r="N57" s="42"/>
      <c r="O57" s="44">
        <f t="shared" si="0"/>
        <v>0.04832771084337349</v>
      </c>
      <c r="P57" s="42" t="e">
        <f>E57-#REF!</f>
        <v>#REF!</v>
      </c>
    </row>
    <row r="58" spans="1:16" ht="85.5" hidden="1" outlineLevel="4">
      <c r="A58" s="99" t="s">
        <v>73</v>
      </c>
      <c r="B58" s="100"/>
      <c r="C58" s="97" t="s">
        <v>74</v>
      </c>
      <c r="D58" s="98" t="s">
        <v>73</v>
      </c>
      <c r="E58" s="43"/>
      <c r="F58" s="43"/>
      <c r="G58" s="43"/>
      <c r="H58" s="44" t="e">
        <f>E58/#REF!</f>
        <v>#REF!</v>
      </c>
      <c r="I58" s="42">
        <v>8300000</v>
      </c>
      <c r="J58" s="42"/>
      <c r="K58" s="42">
        <v>401120</v>
      </c>
      <c r="L58" s="42"/>
      <c r="M58" s="44" t="e">
        <f t="shared" si="3"/>
        <v>#DIV/0!</v>
      </c>
      <c r="N58" s="42"/>
      <c r="O58" s="44">
        <f t="shared" si="0"/>
        <v>0.04832771084337349</v>
      </c>
      <c r="P58" s="42" t="e">
        <f>E58-#REF!</f>
        <v>#REF!</v>
      </c>
    </row>
    <row r="59" spans="1:16" ht="99.75" hidden="1" outlineLevel="5">
      <c r="A59" s="99" t="s">
        <v>73</v>
      </c>
      <c r="B59" s="100"/>
      <c r="C59" s="97" t="s">
        <v>75</v>
      </c>
      <c r="D59" s="98" t="s">
        <v>73</v>
      </c>
      <c r="E59" s="43"/>
      <c r="F59" s="43"/>
      <c r="G59" s="43"/>
      <c r="H59" s="44" t="e">
        <f>E59/#REF!</f>
        <v>#REF!</v>
      </c>
      <c r="I59" s="42">
        <v>8300000</v>
      </c>
      <c r="J59" s="42"/>
      <c r="K59" s="42">
        <v>0</v>
      </c>
      <c r="L59" s="42"/>
      <c r="M59" s="44" t="e">
        <f t="shared" si="3"/>
        <v>#DIV/0!</v>
      </c>
      <c r="N59" s="42"/>
      <c r="O59" s="44">
        <f t="shared" si="0"/>
        <v>0</v>
      </c>
      <c r="P59" s="42" t="e">
        <f>E59-#REF!</f>
        <v>#REF!</v>
      </c>
    </row>
    <row r="60" spans="1:16" ht="99.75" hidden="1" outlineLevel="5">
      <c r="A60" s="99" t="s">
        <v>76</v>
      </c>
      <c r="B60" s="100"/>
      <c r="C60" s="97" t="s">
        <v>75</v>
      </c>
      <c r="D60" s="98" t="s">
        <v>76</v>
      </c>
      <c r="E60" s="43"/>
      <c r="F60" s="43"/>
      <c r="G60" s="43"/>
      <c r="H60" s="44" t="e">
        <f>E60/#REF!</f>
        <v>#REF!</v>
      </c>
      <c r="I60" s="42">
        <v>0</v>
      </c>
      <c r="J60" s="42"/>
      <c r="K60" s="42">
        <v>401106.8</v>
      </c>
      <c r="L60" s="42"/>
      <c r="M60" s="44" t="e">
        <f t="shared" si="3"/>
        <v>#DIV/0!</v>
      </c>
      <c r="N60" s="42"/>
      <c r="O60" s="44" t="e">
        <f t="shared" si="0"/>
        <v>#DIV/0!</v>
      </c>
      <c r="P60" s="42" t="e">
        <f>E60-#REF!</f>
        <v>#REF!</v>
      </c>
    </row>
    <row r="61" spans="1:16" ht="99.75" hidden="1" outlineLevel="5">
      <c r="A61" s="99" t="s">
        <v>77</v>
      </c>
      <c r="B61" s="100"/>
      <c r="C61" s="97" t="s">
        <v>75</v>
      </c>
      <c r="D61" s="98" t="s">
        <v>77</v>
      </c>
      <c r="E61" s="43"/>
      <c r="F61" s="43"/>
      <c r="G61" s="43"/>
      <c r="H61" s="44" t="e">
        <f>E61/#REF!</f>
        <v>#REF!</v>
      </c>
      <c r="I61" s="42">
        <v>0</v>
      </c>
      <c r="J61" s="42"/>
      <c r="K61" s="42">
        <v>13.2</v>
      </c>
      <c r="L61" s="42"/>
      <c r="M61" s="44" t="e">
        <f t="shared" si="3"/>
        <v>#DIV/0!</v>
      </c>
      <c r="N61" s="42"/>
      <c r="O61" s="44" t="e">
        <f t="shared" si="0"/>
        <v>#DIV/0!</v>
      </c>
      <c r="P61" s="42" t="e">
        <f>E61-#REF!</f>
        <v>#REF!</v>
      </c>
    </row>
    <row r="62" spans="1:16" s="6" customFormat="1" ht="22.5" customHeight="1" outlineLevel="1" collapsed="1">
      <c r="A62" s="85" t="s">
        <v>78</v>
      </c>
      <c r="B62" s="94" t="s">
        <v>220</v>
      </c>
      <c r="C62" s="95" t="s">
        <v>79</v>
      </c>
      <c r="D62" s="96" t="s">
        <v>78</v>
      </c>
      <c r="E62" s="41">
        <f>E63+E64+E65</f>
        <v>92448214.24000001</v>
      </c>
      <c r="F62" s="41">
        <f>F63+F64+F65</f>
        <v>32392498.64</v>
      </c>
      <c r="G62" s="41">
        <f>F62-E62</f>
        <v>-60055715.60000001</v>
      </c>
      <c r="H62" s="39">
        <f aca="true" t="shared" si="10" ref="H62:H72">F62/E62</f>
        <v>0.3503853363344317</v>
      </c>
      <c r="I62" s="36">
        <f>I63+I64+I65</f>
        <v>89800000</v>
      </c>
      <c r="J62" s="36">
        <f>J63+J64+J65</f>
        <v>29327000</v>
      </c>
      <c r="K62" s="36">
        <f>K63+K64+K65</f>
        <v>34499203.96</v>
      </c>
      <c r="L62" s="36">
        <f>K62-J62</f>
        <v>5172203.960000001</v>
      </c>
      <c r="M62" s="39">
        <f t="shared" si="3"/>
        <v>-1.4952781613345723</v>
      </c>
      <c r="N62" s="36">
        <f>N63+N64+N65</f>
        <v>-55300796.03999999</v>
      </c>
      <c r="O62" s="39">
        <f t="shared" si="0"/>
        <v>0.38417821781737194</v>
      </c>
      <c r="P62" s="36">
        <f aca="true" t="shared" si="11" ref="P62:P72">K62-F62</f>
        <v>2106705.3200000003</v>
      </c>
    </row>
    <row r="63" spans="1:16" ht="28.5" outlineLevel="2">
      <c r="A63" s="99" t="s">
        <v>80</v>
      </c>
      <c r="B63" s="100" t="s">
        <v>221</v>
      </c>
      <c r="C63" s="97" t="s">
        <v>81</v>
      </c>
      <c r="D63" s="98" t="s">
        <v>80</v>
      </c>
      <c r="E63" s="42">
        <v>13866864.29</v>
      </c>
      <c r="F63" s="42">
        <v>1449694.75</v>
      </c>
      <c r="G63" s="43">
        <f>F63-E63</f>
        <v>-12417169.54</v>
      </c>
      <c r="H63" s="44">
        <f t="shared" si="10"/>
        <v>0.10454380454602402</v>
      </c>
      <c r="I63" s="42">
        <v>15000000</v>
      </c>
      <c r="J63" s="42">
        <v>1090000</v>
      </c>
      <c r="K63" s="42">
        <f>1688201.72+6792.07+439.97</f>
        <v>1695433.76</v>
      </c>
      <c r="L63" s="42">
        <f>K63-J63</f>
        <v>605433.76</v>
      </c>
      <c r="M63" s="44">
        <f t="shared" si="3"/>
        <v>-1.2080047672442427</v>
      </c>
      <c r="N63" s="42">
        <f>K63-I63</f>
        <v>-13304566.24</v>
      </c>
      <c r="O63" s="44">
        <f t="shared" si="0"/>
        <v>0.11302891733333334</v>
      </c>
      <c r="P63" s="42">
        <f t="shared" si="11"/>
        <v>245739.01</v>
      </c>
    </row>
    <row r="64" spans="1:16" ht="80.25" customHeight="1" outlineLevel="4">
      <c r="A64" s="99" t="s">
        <v>82</v>
      </c>
      <c r="B64" s="100" t="s">
        <v>222</v>
      </c>
      <c r="C64" s="97" t="s">
        <v>83</v>
      </c>
      <c r="D64" s="98" t="s">
        <v>82</v>
      </c>
      <c r="E64" s="42">
        <v>61411555.27</v>
      </c>
      <c r="F64" s="42">
        <v>29454747.03</v>
      </c>
      <c r="G64" s="43">
        <f>F64-E64</f>
        <v>-31956808.240000002</v>
      </c>
      <c r="H64" s="44">
        <f t="shared" si="10"/>
        <v>0.4796287425143402</v>
      </c>
      <c r="I64" s="42">
        <v>58000000</v>
      </c>
      <c r="J64" s="42">
        <v>26810000</v>
      </c>
      <c r="K64" s="42">
        <f>29933132.62+138678+1051.28+30604</f>
        <v>30103465.900000002</v>
      </c>
      <c r="L64" s="42">
        <f>K64-J64</f>
        <v>3293465.9000000022</v>
      </c>
      <c r="M64" s="44">
        <f t="shared" si="3"/>
        <v>-1.8149497147653817</v>
      </c>
      <c r="N64" s="42">
        <f>K64-I64</f>
        <v>-27896534.099999998</v>
      </c>
      <c r="O64" s="44">
        <f t="shared" si="0"/>
        <v>0.5190252741379311</v>
      </c>
      <c r="P64" s="42">
        <f t="shared" si="11"/>
        <v>648718.870000001</v>
      </c>
    </row>
    <row r="65" spans="1:16" ht="116.25" customHeight="1" outlineLevel="4">
      <c r="A65" s="99" t="s">
        <v>84</v>
      </c>
      <c r="B65" s="100" t="s">
        <v>223</v>
      </c>
      <c r="C65" s="97" t="s">
        <v>85</v>
      </c>
      <c r="D65" s="98" t="s">
        <v>84</v>
      </c>
      <c r="E65" s="42">
        <v>17169794.68</v>
      </c>
      <c r="F65" s="42">
        <v>1488056.86</v>
      </c>
      <c r="G65" s="43">
        <f>F65-E65</f>
        <v>-15681737.82</v>
      </c>
      <c r="H65" s="44">
        <f t="shared" si="10"/>
        <v>0.08666713188675126</v>
      </c>
      <c r="I65" s="42">
        <v>16800000</v>
      </c>
      <c r="J65" s="42">
        <v>1427000</v>
      </c>
      <c r="K65" s="42">
        <f>2695937.04+3822.17+545.09</f>
        <v>2700304.3</v>
      </c>
      <c r="L65" s="42">
        <f>K65-J65</f>
        <v>1273304.2999999998</v>
      </c>
      <c r="M65" s="44">
        <f t="shared" si="3"/>
        <v>-1.07130983777664</v>
      </c>
      <c r="N65" s="42">
        <f>K65-I65</f>
        <v>-14099695.7</v>
      </c>
      <c r="O65" s="44">
        <f t="shared" si="0"/>
        <v>0.1607323988095238</v>
      </c>
      <c r="P65" s="42">
        <f t="shared" si="11"/>
        <v>1212247.4399999997</v>
      </c>
    </row>
    <row r="66" spans="1:16" s="6" customFormat="1" ht="32.25" customHeight="1" outlineLevel="1">
      <c r="A66" s="85" t="s">
        <v>86</v>
      </c>
      <c r="B66" s="94" t="s">
        <v>224</v>
      </c>
      <c r="C66" s="95" t="s">
        <v>87</v>
      </c>
      <c r="D66" s="96" t="s">
        <v>86</v>
      </c>
      <c r="E66" s="41">
        <f>E67+E72</f>
        <v>11083424.32</v>
      </c>
      <c r="F66" s="41">
        <f>F67+F72</f>
        <v>4776607.19</v>
      </c>
      <c r="G66" s="41">
        <f>G67+G72</f>
        <v>-6306817.13</v>
      </c>
      <c r="H66" s="39">
        <f t="shared" si="10"/>
        <v>0.43096853933315804</v>
      </c>
      <c r="I66" s="36">
        <f>I67+I72</f>
        <v>11040000</v>
      </c>
      <c r="J66" s="36">
        <f>J67+J72</f>
        <v>4870000</v>
      </c>
      <c r="K66" s="36">
        <f>K67+K72</f>
        <v>4768232.05</v>
      </c>
      <c r="L66" s="36">
        <f>K66-J66</f>
        <v>-101767.95000000019</v>
      </c>
      <c r="M66" s="39">
        <f t="shared" si="3"/>
        <v>-1.7504867784235247</v>
      </c>
      <c r="N66" s="36">
        <f>N67+N72</f>
        <v>-6271767.95</v>
      </c>
      <c r="O66" s="39">
        <f t="shared" si="0"/>
        <v>0.4319050769927536</v>
      </c>
      <c r="P66" s="36">
        <f t="shared" si="11"/>
        <v>-8375.140000000596</v>
      </c>
    </row>
    <row r="67" spans="1:16" ht="91.5" customHeight="1" outlineLevel="2">
      <c r="A67" s="99" t="s">
        <v>88</v>
      </c>
      <c r="B67" s="100" t="s">
        <v>225</v>
      </c>
      <c r="C67" s="97" t="s">
        <v>89</v>
      </c>
      <c r="D67" s="98" t="s">
        <v>88</v>
      </c>
      <c r="E67" s="42">
        <v>10963424.32</v>
      </c>
      <c r="F67" s="42">
        <v>4686607.19</v>
      </c>
      <c r="G67" s="43">
        <f aca="true" t="shared" si="12" ref="G67:G72">F67-E67</f>
        <v>-6276817.13</v>
      </c>
      <c r="H67" s="44">
        <f t="shared" si="10"/>
        <v>0.42747658516239934</v>
      </c>
      <c r="I67" s="42">
        <v>11000000</v>
      </c>
      <c r="J67" s="42">
        <v>4850000</v>
      </c>
      <c r="K67" s="42">
        <f>4727001.81+31230.24</f>
        <v>4758232.05</v>
      </c>
      <c r="L67" s="42">
        <f>K67-J67</f>
        <v>-91767.95000000019</v>
      </c>
      <c r="M67" s="44">
        <f t="shared" si="3"/>
        <v>-1.7524805601593176</v>
      </c>
      <c r="N67" s="42">
        <f aca="true" t="shared" si="13" ref="N67:N72">K67-I67</f>
        <v>-6241767.95</v>
      </c>
      <c r="O67" s="44">
        <f t="shared" si="0"/>
        <v>0.43256655</v>
      </c>
      <c r="P67" s="42">
        <f t="shared" si="11"/>
        <v>71624.8599999994</v>
      </c>
    </row>
    <row r="68" spans="1:16" ht="15" hidden="1" outlineLevel="3">
      <c r="A68" s="99" t="s">
        <v>90</v>
      </c>
      <c r="B68" s="100"/>
      <c r="C68" s="97" t="s">
        <v>15</v>
      </c>
      <c r="D68" s="98" t="s">
        <v>90</v>
      </c>
      <c r="E68" s="42"/>
      <c r="F68" s="42"/>
      <c r="G68" s="43">
        <f t="shared" si="12"/>
        <v>0</v>
      </c>
      <c r="H68" s="44" t="e">
        <f t="shared" si="10"/>
        <v>#DIV/0!</v>
      </c>
      <c r="I68" s="42"/>
      <c r="J68" s="42"/>
      <c r="K68" s="42"/>
      <c r="L68" s="42">
        <f>I68-G68</f>
        <v>0</v>
      </c>
      <c r="M68" s="44" t="e">
        <f t="shared" si="3"/>
        <v>#DIV/0!</v>
      </c>
      <c r="N68" s="42">
        <f t="shared" si="13"/>
        <v>0</v>
      </c>
      <c r="O68" s="44" t="e">
        <f t="shared" si="0"/>
        <v>#DIV/0!</v>
      </c>
      <c r="P68" s="42">
        <f t="shared" si="11"/>
        <v>0</v>
      </c>
    </row>
    <row r="69" spans="1:16" ht="114" hidden="1" outlineLevel="4">
      <c r="A69" s="99" t="s">
        <v>91</v>
      </c>
      <c r="B69" s="100"/>
      <c r="C69" s="97" t="s">
        <v>92</v>
      </c>
      <c r="D69" s="98" t="s">
        <v>91</v>
      </c>
      <c r="E69" s="42"/>
      <c r="F69" s="42"/>
      <c r="G69" s="43">
        <f t="shared" si="12"/>
        <v>0</v>
      </c>
      <c r="H69" s="44" t="e">
        <f t="shared" si="10"/>
        <v>#DIV/0!</v>
      </c>
      <c r="I69" s="42"/>
      <c r="J69" s="42"/>
      <c r="K69" s="42"/>
      <c r="L69" s="42">
        <f>I69-G69</f>
        <v>0</v>
      </c>
      <c r="M69" s="44" t="e">
        <f t="shared" si="3"/>
        <v>#DIV/0!</v>
      </c>
      <c r="N69" s="42">
        <f t="shared" si="13"/>
        <v>0</v>
      </c>
      <c r="O69" s="44" t="e">
        <f t="shared" si="0"/>
        <v>#DIV/0!</v>
      </c>
      <c r="P69" s="42">
        <f t="shared" si="11"/>
        <v>0</v>
      </c>
    </row>
    <row r="70" spans="1:16" ht="128.25" hidden="1" outlineLevel="5">
      <c r="A70" s="99" t="s">
        <v>91</v>
      </c>
      <c r="B70" s="100"/>
      <c r="C70" s="97" t="s">
        <v>93</v>
      </c>
      <c r="D70" s="98" t="s">
        <v>91</v>
      </c>
      <c r="E70" s="42"/>
      <c r="F70" s="42"/>
      <c r="G70" s="43">
        <f t="shared" si="12"/>
        <v>0</v>
      </c>
      <c r="H70" s="44" t="e">
        <f t="shared" si="10"/>
        <v>#DIV/0!</v>
      </c>
      <c r="I70" s="42"/>
      <c r="J70" s="42"/>
      <c r="K70" s="42"/>
      <c r="L70" s="42">
        <f>I70-G70</f>
        <v>0</v>
      </c>
      <c r="M70" s="44" t="e">
        <f t="shared" si="3"/>
        <v>#DIV/0!</v>
      </c>
      <c r="N70" s="42">
        <f t="shared" si="13"/>
        <v>0</v>
      </c>
      <c r="O70" s="44" t="e">
        <f t="shared" si="0"/>
        <v>#DIV/0!</v>
      </c>
      <c r="P70" s="42">
        <f t="shared" si="11"/>
        <v>0</v>
      </c>
    </row>
    <row r="71" spans="1:16" ht="171" hidden="1" outlineLevel="5">
      <c r="A71" s="99" t="s">
        <v>94</v>
      </c>
      <c r="B71" s="100"/>
      <c r="C71" s="97" t="s">
        <v>95</v>
      </c>
      <c r="D71" s="98" t="s">
        <v>94</v>
      </c>
      <c r="E71" s="42"/>
      <c r="F71" s="42"/>
      <c r="G71" s="43">
        <f t="shared" si="12"/>
        <v>0</v>
      </c>
      <c r="H71" s="44" t="e">
        <f t="shared" si="10"/>
        <v>#DIV/0!</v>
      </c>
      <c r="I71" s="42"/>
      <c r="J71" s="42"/>
      <c r="K71" s="42"/>
      <c r="L71" s="42">
        <f>I71-G71</f>
        <v>0</v>
      </c>
      <c r="M71" s="44" t="e">
        <f t="shared" si="3"/>
        <v>#DIV/0!</v>
      </c>
      <c r="N71" s="42">
        <f t="shared" si="13"/>
        <v>0</v>
      </c>
      <c r="O71" s="44" t="e">
        <f t="shared" si="0"/>
        <v>#DIV/0!</v>
      </c>
      <c r="P71" s="42">
        <f t="shared" si="11"/>
        <v>0</v>
      </c>
    </row>
    <row r="72" spans="1:16" ht="78.75" customHeight="1" outlineLevel="2" collapsed="1">
      <c r="A72" s="99" t="s">
        <v>96</v>
      </c>
      <c r="B72" s="100" t="s">
        <v>226</v>
      </c>
      <c r="C72" s="97" t="s">
        <v>97</v>
      </c>
      <c r="D72" s="98" t="s">
        <v>96</v>
      </c>
      <c r="E72" s="43">
        <v>120000</v>
      </c>
      <c r="F72" s="43">
        <v>90000</v>
      </c>
      <c r="G72" s="43">
        <f t="shared" si="12"/>
        <v>-30000</v>
      </c>
      <c r="H72" s="44">
        <f t="shared" si="10"/>
        <v>0.75</v>
      </c>
      <c r="I72" s="42">
        <v>40000</v>
      </c>
      <c r="J72" s="42">
        <v>20000</v>
      </c>
      <c r="K72" s="43">
        <v>10000</v>
      </c>
      <c r="L72" s="42">
        <f>K72-J72</f>
        <v>-10000</v>
      </c>
      <c r="M72" s="44">
        <f t="shared" si="3"/>
        <v>-1.3333333333333333</v>
      </c>
      <c r="N72" s="42">
        <f t="shared" si="13"/>
        <v>-30000</v>
      </c>
      <c r="O72" s="44">
        <f t="shared" si="0"/>
        <v>0.25</v>
      </c>
      <c r="P72" s="42">
        <f t="shared" si="11"/>
        <v>-80000</v>
      </c>
    </row>
    <row r="73" spans="1:16" ht="15" hidden="1" outlineLevel="3">
      <c r="A73" s="99" t="s">
        <v>98</v>
      </c>
      <c r="B73" s="100"/>
      <c r="C73" s="97" t="s">
        <v>15</v>
      </c>
      <c r="D73" s="98" t="s">
        <v>98</v>
      </c>
      <c r="E73" s="43"/>
      <c r="F73" s="43"/>
      <c r="G73" s="43"/>
      <c r="H73" s="44" t="e">
        <f>E73/#REF!</f>
        <v>#REF!</v>
      </c>
      <c r="I73" s="42">
        <v>60000</v>
      </c>
      <c r="J73" s="42"/>
      <c r="K73" s="42">
        <v>0</v>
      </c>
      <c r="L73" s="42"/>
      <c r="M73" s="44" t="e">
        <f t="shared" si="3"/>
        <v>#DIV/0!</v>
      </c>
      <c r="N73" s="42"/>
      <c r="O73" s="44">
        <f t="shared" si="0"/>
        <v>0</v>
      </c>
      <c r="P73" s="42" t="e">
        <f>E73-#REF!</f>
        <v>#REF!</v>
      </c>
    </row>
    <row r="74" spans="1:16" ht="57" hidden="1" outlineLevel="4">
      <c r="A74" s="99" t="s">
        <v>99</v>
      </c>
      <c r="B74" s="100"/>
      <c r="C74" s="97" t="s">
        <v>100</v>
      </c>
      <c r="D74" s="98" t="s">
        <v>99</v>
      </c>
      <c r="E74" s="43"/>
      <c r="F74" s="43"/>
      <c r="G74" s="43"/>
      <c r="H74" s="44" t="e">
        <f>E74/#REF!</f>
        <v>#REF!</v>
      </c>
      <c r="I74" s="42">
        <v>60000</v>
      </c>
      <c r="J74" s="42"/>
      <c r="K74" s="42">
        <v>0</v>
      </c>
      <c r="L74" s="42"/>
      <c r="M74" s="44" t="e">
        <f t="shared" si="3"/>
        <v>#DIV/0!</v>
      </c>
      <c r="N74" s="42"/>
      <c r="O74" s="44">
        <f t="shared" si="0"/>
        <v>0</v>
      </c>
      <c r="P74" s="42" t="e">
        <f>E74-#REF!</f>
        <v>#REF!</v>
      </c>
    </row>
    <row r="75" spans="1:16" ht="71.25" hidden="1" outlineLevel="5">
      <c r="A75" s="99" t="s">
        <v>99</v>
      </c>
      <c r="B75" s="100"/>
      <c r="C75" s="97" t="s">
        <v>101</v>
      </c>
      <c r="D75" s="98" t="s">
        <v>99</v>
      </c>
      <c r="E75" s="43"/>
      <c r="F75" s="43"/>
      <c r="G75" s="43"/>
      <c r="H75" s="44" t="e">
        <f>E75/#REF!</f>
        <v>#REF!</v>
      </c>
      <c r="I75" s="42">
        <v>60000</v>
      </c>
      <c r="J75" s="42"/>
      <c r="K75" s="42">
        <v>0</v>
      </c>
      <c r="L75" s="42"/>
      <c r="M75" s="44" t="e">
        <f t="shared" si="3"/>
        <v>#DIV/0!</v>
      </c>
      <c r="N75" s="42"/>
      <c r="O75" s="44">
        <f t="shared" si="0"/>
        <v>0</v>
      </c>
      <c r="P75" s="42" t="e">
        <f>E75-#REF!</f>
        <v>#REF!</v>
      </c>
    </row>
    <row r="76" spans="1:16" s="6" customFormat="1" ht="83.25" customHeight="1" outlineLevel="1" collapsed="1">
      <c r="A76" s="85" t="s">
        <v>102</v>
      </c>
      <c r="B76" s="94" t="s">
        <v>227</v>
      </c>
      <c r="C76" s="95" t="s">
        <v>103</v>
      </c>
      <c r="D76" s="96" t="s">
        <v>102</v>
      </c>
      <c r="E76" s="36">
        <v>2068.21</v>
      </c>
      <c r="F76" s="41"/>
      <c r="G76" s="41">
        <f>F76-E76</f>
        <v>-2068.21</v>
      </c>
      <c r="H76" s="39">
        <f>F76/E76</f>
        <v>0</v>
      </c>
      <c r="I76" s="36"/>
      <c r="J76" s="36"/>
      <c r="K76" s="36">
        <v>-2617.67</v>
      </c>
      <c r="L76" s="36">
        <f>K76-J76</f>
        <v>-2617.67</v>
      </c>
      <c r="M76" s="39"/>
      <c r="N76" s="36"/>
      <c r="O76" s="39"/>
      <c r="P76" s="36">
        <f>K76-F76</f>
        <v>-2617.67</v>
      </c>
    </row>
    <row r="77" spans="1:16" s="6" customFormat="1" ht="15.75" hidden="1" outlineLevel="3">
      <c r="A77" s="85" t="s">
        <v>104</v>
      </c>
      <c r="B77" s="94"/>
      <c r="C77" s="95" t="s">
        <v>15</v>
      </c>
      <c r="D77" s="96" t="s">
        <v>104</v>
      </c>
      <c r="E77" s="41"/>
      <c r="F77" s="41"/>
      <c r="G77" s="41"/>
      <c r="H77" s="39" t="e">
        <f>E77/#REF!</f>
        <v>#REF!</v>
      </c>
      <c r="I77" s="36">
        <v>0</v>
      </c>
      <c r="J77" s="36"/>
      <c r="K77" s="36">
        <v>78.92</v>
      </c>
      <c r="L77" s="36"/>
      <c r="M77" s="39" t="e">
        <f>I77/G77</f>
        <v>#DIV/0!</v>
      </c>
      <c r="N77" s="36"/>
      <c r="O77" s="39" t="e">
        <f t="shared" si="0"/>
        <v>#DIV/0!</v>
      </c>
      <c r="P77" s="36" t="e">
        <f>E77-#REF!</f>
        <v>#REF!</v>
      </c>
    </row>
    <row r="78" spans="1:16" s="6" customFormat="1" ht="180" hidden="1" outlineLevel="4">
      <c r="A78" s="85" t="s">
        <v>105</v>
      </c>
      <c r="B78" s="94"/>
      <c r="C78" s="95" t="s">
        <v>106</v>
      </c>
      <c r="D78" s="96" t="s">
        <v>105</v>
      </c>
      <c r="E78" s="41"/>
      <c r="F78" s="41"/>
      <c r="G78" s="41"/>
      <c r="H78" s="39" t="e">
        <f>E78/#REF!</f>
        <v>#REF!</v>
      </c>
      <c r="I78" s="36">
        <v>0</v>
      </c>
      <c r="J78" s="36"/>
      <c r="K78" s="36">
        <v>78.92</v>
      </c>
      <c r="L78" s="36"/>
      <c r="M78" s="39" t="e">
        <f>I78/G78</f>
        <v>#DIV/0!</v>
      </c>
      <c r="N78" s="36"/>
      <c r="O78" s="39" t="e">
        <f t="shared" si="0"/>
        <v>#DIV/0!</v>
      </c>
      <c r="P78" s="36" t="e">
        <f>E78-#REF!</f>
        <v>#REF!</v>
      </c>
    </row>
    <row r="79" spans="1:16" s="6" customFormat="1" ht="180" hidden="1" outlineLevel="5">
      <c r="A79" s="85" t="s">
        <v>107</v>
      </c>
      <c r="B79" s="94"/>
      <c r="C79" s="95" t="s">
        <v>108</v>
      </c>
      <c r="D79" s="96" t="s">
        <v>107</v>
      </c>
      <c r="E79" s="41"/>
      <c r="F79" s="41"/>
      <c r="G79" s="41"/>
      <c r="H79" s="39" t="e">
        <f>E79/#REF!</f>
        <v>#REF!</v>
      </c>
      <c r="I79" s="36">
        <v>0</v>
      </c>
      <c r="J79" s="36"/>
      <c r="K79" s="36">
        <v>78.92</v>
      </c>
      <c r="L79" s="36"/>
      <c r="M79" s="39" t="e">
        <f>I79/G79</f>
        <v>#DIV/0!</v>
      </c>
      <c r="N79" s="36"/>
      <c r="O79" s="39" t="e">
        <f>K79/I79</f>
        <v>#DIV/0!</v>
      </c>
      <c r="P79" s="36" t="e">
        <f>E79-#REF!</f>
        <v>#REF!</v>
      </c>
    </row>
    <row r="80" spans="1:16" s="6" customFormat="1" ht="39" customHeight="1" outlineLevel="5">
      <c r="A80" s="85"/>
      <c r="B80" s="94" t="s">
        <v>228</v>
      </c>
      <c r="C80" s="101" t="s">
        <v>109</v>
      </c>
      <c r="D80" s="102"/>
      <c r="E80" s="45">
        <f>E81+E90+E106+E109+E112+E113</f>
        <v>69903226.1</v>
      </c>
      <c r="F80" s="45">
        <f>F81+F90+F106+F109+F112+F113</f>
        <v>25330881.220000003</v>
      </c>
      <c r="G80" s="45">
        <f>G81+G90+G106+G109+G112+G113</f>
        <v>-44572344.879999995</v>
      </c>
      <c r="H80" s="45">
        <f>F80/E80</f>
        <v>0.36237070351750195</v>
      </c>
      <c r="I80" s="45">
        <f>I81+I90+I106+I109+I112+I113</f>
        <v>90063203.49</v>
      </c>
      <c r="J80" s="45">
        <f>J81+J90+J106+J109+J112+J113</f>
        <v>23259578</v>
      </c>
      <c r="K80" s="45">
        <f>K81+K90+K106+K109+K112+K113</f>
        <v>30332054.220000003</v>
      </c>
      <c r="L80" s="45">
        <f>K80-J80</f>
        <v>7072476.2200000025</v>
      </c>
      <c r="M80" s="45" t="e">
        <f>M81+M90+M106+M109+M112+M113</f>
        <v>#DIV/0!</v>
      </c>
      <c r="N80" s="45">
        <f>N81+N90+N106+N109+N112+N113</f>
        <v>-59731149.27</v>
      </c>
      <c r="O80" s="45">
        <f>O81+O90+O106+O109+O112+O113</f>
        <v>4.056129686279527</v>
      </c>
      <c r="P80" s="45">
        <f>K80-F80</f>
        <v>5001173</v>
      </c>
    </row>
    <row r="81" spans="1:16" s="6" customFormat="1" ht="72" customHeight="1" outlineLevel="1">
      <c r="A81" s="85" t="s">
        <v>110</v>
      </c>
      <c r="B81" s="94" t="s">
        <v>229</v>
      </c>
      <c r="C81" s="95" t="s">
        <v>111</v>
      </c>
      <c r="D81" s="96" t="s">
        <v>110</v>
      </c>
      <c r="E81" s="41">
        <f>E82+E83+E84+E85+E89</f>
        <v>39582487.29</v>
      </c>
      <c r="F81" s="41">
        <f>F82+F83+F84+F85+F89</f>
        <v>15891255.27</v>
      </c>
      <c r="G81" s="41">
        <f>G82+G83+G85+G89</f>
        <v>-23691232.019999996</v>
      </c>
      <c r="H81" s="39">
        <f>F81/E81</f>
        <v>0.40147187198149414</v>
      </c>
      <c r="I81" s="36">
        <f>I82+I83+I84+I85+I89</f>
        <v>41385500</v>
      </c>
      <c r="J81" s="36">
        <f>J82+J83+J84+J85+J89</f>
        <v>14320500</v>
      </c>
      <c r="K81" s="36">
        <f>K82+K83+K84+K85+K89</f>
        <v>13041040.66</v>
      </c>
      <c r="L81" s="36">
        <f>K81-J81</f>
        <v>-1279459.3399999999</v>
      </c>
      <c r="M81" s="39">
        <f>I81/G81</f>
        <v>-1.7468698953715285</v>
      </c>
      <c r="N81" s="36">
        <f>N82+N83+N84+N85+N89</f>
        <v>-28344459.34</v>
      </c>
      <c r="O81" s="39">
        <f aca="true" t="shared" si="14" ref="O81:O127">K81/I81</f>
        <v>0.3151113472109797</v>
      </c>
      <c r="P81" s="36">
        <f>K81-F81</f>
        <v>-2850214.6099999994</v>
      </c>
    </row>
    <row r="82" spans="1:16" ht="66.75" customHeight="1" outlineLevel="4">
      <c r="A82" s="99" t="s">
        <v>112</v>
      </c>
      <c r="B82" s="100" t="s">
        <v>230</v>
      </c>
      <c r="C82" s="97" t="s">
        <v>113</v>
      </c>
      <c r="D82" s="98" t="s">
        <v>112</v>
      </c>
      <c r="E82" s="42">
        <v>28927120.99</v>
      </c>
      <c r="F82" s="42">
        <v>9401473</v>
      </c>
      <c r="G82" s="43">
        <f>F82-E82</f>
        <v>-19525647.99</v>
      </c>
      <c r="H82" s="44">
        <f>F82/E82</f>
        <v>0.3250054854491069</v>
      </c>
      <c r="I82" s="42">
        <v>28446000</v>
      </c>
      <c r="J82" s="42">
        <v>8700000</v>
      </c>
      <c r="K82" s="42">
        <f>7475558.82+15314.04</f>
        <v>7490872.86</v>
      </c>
      <c r="L82" s="42">
        <f>K82-J82</f>
        <v>-1209127.1399999997</v>
      </c>
      <c r="M82" s="44">
        <f>I82/G82</f>
        <v>-1.4568530588366917</v>
      </c>
      <c r="N82" s="42">
        <f>K82-I82</f>
        <v>-20955127.14</v>
      </c>
      <c r="O82" s="44">
        <f t="shared" si="14"/>
        <v>0.2633365977641848</v>
      </c>
      <c r="P82" s="42">
        <f>K82-F82</f>
        <v>-1910600.1399999997</v>
      </c>
    </row>
    <row r="83" spans="1:16" ht="61.5" customHeight="1" outlineLevel="4">
      <c r="A83" s="99" t="s">
        <v>114</v>
      </c>
      <c r="B83" s="100" t="s">
        <v>231</v>
      </c>
      <c r="C83" s="97" t="s">
        <v>115</v>
      </c>
      <c r="D83" s="98" t="s">
        <v>114</v>
      </c>
      <c r="E83" s="42">
        <v>1249542.59</v>
      </c>
      <c r="F83" s="42">
        <v>581214.1</v>
      </c>
      <c r="G83" s="43">
        <f aca="true" t="shared" si="15" ref="G83:G89">F83-E83</f>
        <v>-668328.4900000001</v>
      </c>
      <c r="H83" s="44">
        <f aca="true" t="shared" si="16" ref="H83:H89">F83/E83</f>
        <v>0.4651414882945286</v>
      </c>
      <c r="I83" s="42">
        <v>1686000</v>
      </c>
      <c r="J83" s="42">
        <v>840000</v>
      </c>
      <c r="K83" s="42">
        <f>376365.58</f>
        <v>376365.58</v>
      </c>
      <c r="L83" s="42">
        <f aca="true" t="shared" si="17" ref="L83:L89">K83-J83</f>
        <v>-463634.42</v>
      </c>
      <c r="M83" s="44">
        <f>I83/G83</f>
        <v>-2.522711548627831</v>
      </c>
      <c r="N83" s="42">
        <f aca="true" t="shared" si="18" ref="N83:N89">K83-I83</f>
        <v>-1309634.42</v>
      </c>
      <c r="O83" s="44">
        <f t="shared" si="14"/>
        <v>0.22322988137603797</v>
      </c>
      <c r="P83" s="42">
        <f aca="true" t="shared" si="19" ref="P83:P89">K83-F83</f>
        <v>-204848.51999999996</v>
      </c>
    </row>
    <row r="84" spans="1:16" ht="108" customHeight="1" outlineLevel="4">
      <c r="A84" s="99"/>
      <c r="B84" s="100" t="s">
        <v>232</v>
      </c>
      <c r="C84" s="97" t="s">
        <v>197</v>
      </c>
      <c r="D84" s="98" t="s">
        <v>198</v>
      </c>
      <c r="E84" s="42">
        <v>48556.7</v>
      </c>
      <c r="F84" s="42">
        <v>48556.7</v>
      </c>
      <c r="G84" s="43">
        <f t="shared" si="15"/>
        <v>0</v>
      </c>
      <c r="H84" s="44">
        <f t="shared" si="16"/>
        <v>1</v>
      </c>
      <c r="I84" s="42"/>
      <c r="J84" s="42">
        <v>0</v>
      </c>
      <c r="K84" s="42">
        <v>56278.1</v>
      </c>
      <c r="L84" s="42">
        <f t="shared" si="17"/>
        <v>56278.1</v>
      </c>
      <c r="M84" s="44"/>
      <c r="N84" s="42">
        <f t="shared" si="18"/>
        <v>56278.1</v>
      </c>
      <c r="O84" s="44"/>
      <c r="P84" s="42"/>
    </row>
    <row r="85" spans="1:16" ht="38.25" customHeight="1" outlineLevel="2">
      <c r="A85" s="99" t="s">
        <v>116</v>
      </c>
      <c r="B85" s="100" t="s">
        <v>233</v>
      </c>
      <c r="C85" s="97" t="s">
        <v>117</v>
      </c>
      <c r="D85" s="98" t="s">
        <v>116</v>
      </c>
      <c r="E85" s="43">
        <v>3035957.66</v>
      </c>
      <c r="F85" s="43">
        <v>3035957.66</v>
      </c>
      <c r="G85" s="43">
        <f t="shared" si="15"/>
        <v>0</v>
      </c>
      <c r="H85" s="44">
        <f t="shared" si="16"/>
        <v>1</v>
      </c>
      <c r="I85" s="42">
        <v>4753500</v>
      </c>
      <c r="J85" s="42">
        <v>1553500</v>
      </c>
      <c r="K85" s="43">
        <v>1994451.02</v>
      </c>
      <c r="L85" s="42">
        <f t="shared" si="17"/>
        <v>440951.02</v>
      </c>
      <c r="M85" s="44" t="e">
        <f aca="true" t="shared" si="20" ref="M85:M112">I85/G85</f>
        <v>#DIV/0!</v>
      </c>
      <c r="N85" s="42">
        <f t="shared" si="18"/>
        <v>-2759048.98</v>
      </c>
      <c r="O85" s="44">
        <f t="shared" si="14"/>
        <v>0.41957526454191646</v>
      </c>
      <c r="P85" s="42">
        <f t="shared" si="19"/>
        <v>-1041506.6400000001</v>
      </c>
    </row>
    <row r="86" spans="1:16" ht="15" hidden="1" outlineLevel="3">
      <c r="A86" s="99" t="s">
        <v>118</v>
      </c>
      <c r="B86" s="100"/>
      <c r="C86" s="97" t="s">
        <v>15</v>
      </c>
      <c r="D86" s="98" t="s">
        <v>118</v>
      </c>
      <c r="E86" s="42"/>
      <c r="F86" s="42"/>
      <c r="G86" s="43">
        <f t="shared" si="15"/>
        <v>0</v>
      </c>
      <c r="H86" s="44" t="e">
        <f t="shared" si="16"/>
        <v>#DIV/0!</v>
      </c>
      <c r="I86" s="42"/>
      <c r="J86" s="42"/>
      <c r="K86" s="42"/>
      <c r="L86" s="42">
        <f t="shared" si="17"/>
        <v>0</v>
      </c>
      <c r="M86" s="44" t="e">
        <f t="shared" si="20"/>
        <v>#DIV/0!</v>
      </c>
      <c r="N86" s="42">
        <f t="shared" si="18"/>
        <v>0</v>
      </c>
      <c r="O86" s="44" t="e">
        <f t="shared" si="14"/>
        <v>#DIV/0!</v>
      </c>
      <c r="P86" s="42">
        <f t="shared" si="19"/>
        <v>0</v>
      </c>
    </row>
    <row r="87" spans="1:16" ht="128.25" hidden="1" outlineLevel="4">
      <c r="A87" s="99" t="s">
        <v>119</v>
      </c>
      <c r="B87" s="100"/>
      <c r="C87" s="97" t="s">
        <v>120</v>
      </c>
      <c r="D87" s="98" t="s">
        <v>119</v>
      </c>
      <c r="E87" s="42"/>
      <c r="F87" s="42"/>
      <c r="G87" s="43">
        <f t="shared" si="15"/>
        <v>0</v>
      </c>
      <c r="H87" s="44" t="e">
        <f t="shared" si="16"/>
        <v>#DIV/0!</v>
      </c>
      <c r="I87" s="42"/>
      <c r="J87" s="42"/>
      <c r="K87" s="42"/>
      <c r="L87" s="42">
        <f t="shared" si="17"/>
        <v>0</v>
      </c>
      <c r="M87" s="44" t="e">
        <f t="shared" si="20"/>
        <v>#DIV/0!</v>
      </c>
      <c r="N87" s="42">
        <f t="shared" si="18"/>
        <v>0</v>
      </c>
      <c r="O87" s="44" t="e">
        <f t="shared" si="14"/>
        <v>#DIV/0!</v>
      </c>
      <c r="P87" s="42">
        <f t="shared" si="19"/>
        <v>0</v>
      </c>
    </row>
    <row r="88" spans="1:16" ht="128.25" hidden="1" outlineLevel="5">
      <c r="A88" s="99" t="s">
        <v>119</v>
      </c>
      <c r="B88" s="100"/>
      <c r="C88" s="97" t="s">
        <v>121</v>
      </c>
      <c r="D88" s="98" t="s">
        <v>119</v>
      </c>
      <c r="E88" s="42"/>
      <c r="F88" s="42"/>
      <c r="G88" s="43">
        <f t="shared" si="15"/>
        <v>0</v>
      </c>
      <c r="H88" s="44" t="e">
        <f t="shared" si="16"/>
        <v>#DIV/0!</v>
      </c>
      <c r="I88" s="42"/>
      <c r="J88" s="42"/>
      <c r="K88" s="42"/>
      <c r="L88" s="42">
        <f t="shared" si="17"/>
        <v>0</v>
      </c>
      <c r="M88" s="44" t="e">
        <f t="shared" si="20"/>
        <v>#DIV/0!</v>
      </c>
      <c r="N88" s="42">
        <f t="shared" si="18"/>
        <v>0</v>
      </c>
      <c r="O88" s="44" t="e">
        <f t="shared" si="14"/>
        <v>#DIV/0!</v>
      </c>
      <c r="P88" s="42">
        <f t="shared" si="19"/>
        <v>0</v>
      </c>
    </row>
    <row r="89" spans="1:16" ht="69.75" customHeight="1" outlineLevel="2" collapsed="1">
      <c r="A89" s="99" t="s">
        <v>122</v>
      </c>
      <c r="B89" s="100" t="s">
        <v>234</v>
      </c>
      <c r="C89" s="97" t="s">
        <v>123</v>
      </c>
      <c r="D89" s="98" t="s">
        <v>122</v>
      </c>
      <c r="E89" s="42">
        <v>6321309.35</v>
      </c>
      <c r="F89" s="42">
        <v>2824053.81</v>
      </c>
      <c r="G89" s="43">
        <f t="shared" si="15"/>
        <v>-3497255.5399999996</v>
      </c>
      <c r="H89" s="44">
        <f t="shared" si="16"/>
        <v>0.446751401274168</v>
      </c>
      <c r="I89" s="42">
        <v>6500000</v>
      </c>
      <c r="J89" s="42">
        <v>3227000</v>
      </c>
      <c r="K89" s="42">
        <f>3004438.7+118634.4</f>
        <v>3123073.1</v>
      </c>
      <c r="L89" s="42">
        <f t="shared" si="17"/>
        <v>-103926.8999999999</v>
      </c>
      <c r="M89" s="44">
        <f t="shared" si="20"/>
        <v>-1.8586002440073341</v>
      </c>
      <c r="N89" s="42">
        <f t="shared" si="18"/>
        <v>-3376926.9</v>
      </c>
      <c r="O89" s="44">
        <f t="shared" si="14"/>
        <v>0.4804727846153846</v>
      </c>
      <c r="P89" s="42">
        <f t="shared" si="19"/>
        <v>299019.29000000004</v>
      </c>
    </row>
    <row r="90" spans="1:16" s="6" customFormat="1" ht="177.75" customHeight="1" outlineLevel="1">
      <c r="A90" s="85" t="s">
        <v>124</v>
      </c>
      <c r="B90" s="94" t="s">
        <v>235</v>
      </c>
      <c r="C90" s="95" t="s">
        <v>125</v>
      </c>
      <c r="D90" s="96" t="s">
        <v>124</v>
      </c>
      <c r="E90" s="36">
        <v>329332.87</v>
      </c>
      <c r="F90" s="36">
        <v>233150.06</v>
      </c>
      <c r="G90" s="41">
        <f>F90-E90</f>
        <v>-96182.81</v>
      </c>
      <c r="H90" s="39">
        <f>F90/E90</f>
        <v>0.7079465223134271</v>
      </c>
      <c r="I90" s="36">
        <v>767413.26</v>
      </c>
      <c r="J90" s="36">
        <v>88000</v>
      </c>
      <c r="K90" s="36">
        <v>967512.59</v>
      </c>
      <c r="L90" s="36">
        <f>K90-J90</f>
        <v>879512.59</v>
      </c>
      <c r="M90" s="39">
        <f t="shared" si="20"/>
        <v>-7.978694529718981</v>
      </c>
      <c r="N90" s="36">
        <f>K90-I90</f>
        <v>200099.32999999996</v>
      </c>
      <c r="O90" s="39">
        <f t="shared" si="14"/>
        <v>1.2607452078688346</v>
      </c>
      <c r="P90" s="36">
        <f>K90-F90</f>
        <v>734362.53</v>
      </c>
    </row>
    <row r="91" spans="1:16" s="6" customFormat="1" ht="15.75" hidden="1" outlineLevel="3">
      <c r="A91" s="85" t="s">
        <v>126</v>
      </c>
      <c r="B91" s="94"/>
      <c r="C91" s="95" t="s">
        <v>15</v>
      </c>
      <c r="D91" s="96" t="s">
        <v>126</v>
      </c>
      <c r="E91" s="41"/>
      <c r="F91" s="36">
        <v>2890.68</v>
      </c>
      <c r="G91" s="41"/>
      <c r="H91" s="39" t="e">
        <f aca="true" t="shared" si="21" ref="H91:H130">F91/E91</f>
        <v>#DIV/0!</v>
      </c>
      <c r="I91" s="36">
        <v>33800</v>
      </c>
      <c r="J91" s="36"/>
      <c r="K91" s="36">
        <v>2890.68</v>
      </c>
      <c r="L91" s="36">
        <f aca="true" t="shared" si="22" ref="L91:L120">K91-J91</f>
        <v>2890.68</v>
      </c>
      <c r="M91" s="39" t="e">
        <f t="shared" si="20"/>
        <v>#DIV/0!</v>
      </c>
      <c r="N91" s="36">
        <f aca="true" t="shared" si="23" ref="N91:N106">K91-I91</f>
        <v>-30909.32</v>
      </c>
      <c r="O91" s="39">
        <f t="shared" si="14"/>
        <v>0.08552307692307692</v>
      </c>
      <c r="P91" s="36">
        <f aca="true" t="shared" si="24" ref="P91:P130">K91-F91</f>
        <v>0</v>
      </c>
    </row>
    <row r="92" spans="1:16" s="6" customFormat="1" ht="90" hidden="1" outlineLevel="4">
      <c r="A92" s="85" t="s">
        <v>127</v>
      </c>
      <c r="B92" s="94"/>
      <c r="C92" s="95" t="s">
        <v>128</v>
      </c>
      <c r="D92" s="96" t="s">
        <v>127</v>
      </c>
      <c r="E92" s="41"/>
      <c r="F92" s="36">
        <v>2890.68</v>
      </c>
      <c r="G92" s="41"/>
      <c r="H92" s="39" t="e">
        <f t="shared" si="21"/>
        <v>#DIV/0!</v>
      </c>
      <c r="I92" s="36">
        <v>33800</v>
      </c>
      <c r="J92" s="36"/>
      <c r="K92" s="36">
        <v>2890.68</v>
      </c>
      <c r="L92" s="36">
        <f t="shared" si="22"/>
        <v>2890.68</v>
      </c>
      <c r="M92" s="39" t="e">
        <f t="shared" si="20"/>
        <v>#DIV/0!</v>
      </c>
      <c r="N92" s="36">
        <f t="shared" si="23"/>
        <v>-30909.32</v>
      </c>
      <c r="O92" s="39">
        <f t="shared" si="14"/>
        <v>0.08552307692307692</v>
      </c>
      <c r="P92" s="36">
        <f t="shared" si="24"/>
        <v>0</v>
      </c>
    </row>
    <row r="93" spans="1:16" s="6" customFormat="1" ht="90" hidden="1" outlineLevel="5">
      <c r="A93" s="85" t="s">
        <v>127</v>
      </c>
      <c r="B93" s="94"/>
      <c r="C93" s="95" t="s">
        <v>129</v>
      </c>
      <c r="D93" s="96" t="s">
        <v>127</v>
      </c>
      <c r="E93" s="41"/>
      <c r="F93" s="36">
        <v>0</v>
      </c>
      <c r="G93" s="41"/>
      <c r="H93" s="39" t="e">
        <f t="shared" si="21"/>
        <v>#DIV/0!</v>
      </c>
      <c r="I93" s="36">
        <v>33800</v>
      </c>
      <c r="J93" s="36"/>
      <c r="K93" s="36">
        <v>0</v>
      </c>
      <c r="L93" s="36">
        <f t="shared" si="22"/>
        <v>0</v>
      </c>
      <c r="M93" s="39" t="e">
        <f t="shared" si="20"/>
        <v>#DIV/0!</v>
      </c>
      <c r="N93" s="36">
        <f t="shared" si="23"/>
        <v>-33800</v>
      </c>
      <c r="O93" s="39">
        <f t="shared" si="14"/>
        <v>0</v>
      </c>
      <c r="P93" s="36">
        <f t="shared" si="24"/>
        <v>0</v>
      </c>
    </row>
    <row r="94" spans="1:16" s="6" customFormat="1" ht="90" hidden="1" outlineLevel="5">
      <c r="A94" s="85" t="s">
        <v>130</v>
      </c>
      <c r="B94" s="94"/>
      <c r="C94" s="95" t="s">
        <v>129</v>
      </c>
      <c r="D94" s="96" t="s">
        <v>130</v>
      </c>
      <c r="E94" s="41"/>
      <c r="F94" s="36">
        <v>2890.68</v>
      </c>
      <c r="G94" s="41"/>
      <c r="H94" s="39" t="e">
        <f t="shared" si="21"/>
        <v>#DIV/0!</v>
      </c>
      <c r="I94" s="36">
        <v>0</v>
      </c>
      <c r="J94" s="36"/>
      <c r="K94" s="36">
        <v>2890.68</v>
      </c>
      <c r="L94" s="36">
        <f t="shared" si="22"/>
        <v>2890.68</v>
      </c>
      <c r="M94" s="39" t="e">
        <f t="shared" si="20"/>
        <v>#DIV/0!</v>
      </c>
      <c r="N94" s="36">
        <f t="shared" si="23"/>
        <v>2890.68</v>
      </c>
      <c r="O94" s="39" t="e">
        <f t="shared" si="14"/>
        <v>#DIV/0!</v>
      </c>
      <c r="P94" s="36">
        <f t="shared" si="24"/>
        <v>0</v>
      </c>
    </row>
    <row r="95" spans="1:16" s="6" customFormat="1" ht="15.75" hidden="1" outlineLevel="3">
      <c r="A95" s="85" t="s">
        <v>131</v>
      </c>
      <c r="B95" s="94"/>
      <c r="C95" s="95" t="s">
        <v>15</v>
      </c>
      <c r="D95" s="96" t="s">
        <v>131</v>
      </c>
      <c r="E95" s="41"/>
      <c r="F95" s="36">
        <v>53.23</v>
      </c>
      <c r="G95" s="41"/>
      <c r="H95" s="39" t="e">
        <f t="shared" si="21"/>
        <v>#DIV/0!</v>
      </c>
      <c r="I95" s="36">
        <v>0</v>
      </c>
      <c r="J95" s="36"/>
      <c r="K95" s="36">
        <v>53.23</v>
      </c>
      <c r="L95" s="36">
        <f t="shared" si="22"/>
        <v>53.23</v>
      </c>
      <c r="M95" s="39" t="e">
        <f t="shared" si="20"/>
        <v>#DIV/0!</v>
      </c>
      <c r="N95" s="36">
        <f t="shared" si="23"/>
        <v>53.23</v>
      </c>
      <c r="O95" s="39" t="e">
        <f t="shared" si="14"/>
        <v>#DIV/0!</v>
      </c>
      <c r="P95" s="36">
        <f t="shared" si="24"/>
        <v>0</v>
      </c>
    </row>
    <row r="96" spans="1:16" s="6" customFormat="1" ht="90" hidden="1" outlineLevel="4">
      <c r="A96" s="85" t="s">
        <v>132</v>
      </c>
      <c r="B96" s="94"/>
      <c r="C96" s="95" t="s">
        <v>133</v>
      </c>
      <c r="D96" s="96" t="s">
        <v>132</v>
      </c>
      <c r="E96" s="41"/>
      <c r="F96" s="36">
        <v>53.23</v>
      </c>
      <c r="G96" s="41"/>
      <c r="H96" s="39" t="e">
        <f t="shared" si="21"/>
        <v>#DIV/0!</v>
      </c>
      <c r="I96" s="36">
        <v>0</v>
      </c>
      <c r="J96" s="36"/>
      <c r="K96" s="36">
        <v>53.23</v>
      </c>
      <c r="L96" s="36">
        <f t="shared" si="22"/>
        <v>53.23</v>
      </c>
      <c r="M96" s="39" t="e">
        <f t="shared" si="20"/>
        <v>#DIV/0!</v>
      </c>
      <c r="N96" s="36">
        <f t="shared" si="23"/>
        <v>53.23</v>
      </c>
      <c r="O96" s="39" t="e">
        <f t="shared" si="14"/>
        <v>#DIV/0!</v>
      </c>
      <c r="P96" s="36">
        <f t="shared" si="24"/>
        <v>0</v>
      </c>
    </row>
    <row r="97" spans="1:16" s="6" customFormat="1" ht="90" hidden="1" outlineLevel="5">
      <c r="A97" s="85" t="s">
        <v>134</v>
      </c>
      <c r="B97" s="94"/>
      <c r="C97" s="95" t="s">
        <v>135</v>
      </c>
      <c r="D97" s="96" t="s">
        <v>134</v>
      </c>
      <c r="E97" s="41"/>
      <c r="F97" s="36">
        <v>53.23</v>
      </c>
      <c r="G97" s="41"/>
      <c r="H97" s="39" t="e">
        <f t="shared" si="21"/>
        <v>#DIV/0!</v>
      </c>
      <c r="I97" s="36">
        <v>0</v>
      </c>
      <c r="J97" s="36"/>
      <c r="K97" s="36">
        <v>53.23</v>
      </c>
      <c r="L97" s="36">
        <f t="shared" si="22"/>
        <v>53.23</v>
      </c>
      <c r="M97" s="39" t="e">
        <f t="shared" si="20"/>
        <v>#DIV/0!</v>
      </c>
      <c r="N97" s="36">
        <f t="shared" si="23"/>
        <v>53.23</v>
      </c>
      <c r="O97" s="39" t="e">
        <f t="shared" si="14"/>
        <v>#DIV/0!</v>
      </c>
      <c r="P97" s="36">
        <f t="shared" si="24"/>
        <v>0</v>
      </c>
    </row>
    <row r="98" spans="1:16" s="6" customFormat="1" ht="15.75" hidden="1" outlineLevel="3">
      <c r="A98" s="85" t="s">
        <v>136</v>
      </c>
      <c r="B98" s="94"/>
      <c r="C98" s="95" t="s">
        <v>15</v>
      </c>
      <c r="D98" s="96" t="s">
        <v>136</v>
      </c>
      <c r="E98" s="41"/>
      <c r="F98" s="36">
        <v>481.81</v>
      </c>
      <c r="G98" s="41"/>
      <c r="H98" s="39" t="e">
        <f t="shared" si="21"/>
        <v>#DIV/0!</v>
      </c>
      <c r="I98" s="36">
        <v>59400</v>
      </c>
      <c r="J98" s="36"/>
      <c r="K98" s="36">
        <v>481.81</v>
      </c>
      <c r="L98" s="36">
        <f t="shared" si="22"/>
        <v>481.81</v>
      </c>
      <c r="M98" s="39" t="e">
        <f t="shared" si="20"/>
        <v>#DIV/0!</v>
      </c>
      <c r="N98" s="36">
        <f t="shared" si="23"/>
        <v>-58918.19</v>
      </c>
      <c r="O98" s="39">
        <f t="shared" si="14"/>
        <v>0.008111279461279462</v>
      </c>
      <c r="P98" s="36">
        <f t="shared" si="24"/>
        <v>0</v>
      </c>
    </row>
    <row r="99" spans="1:16" s="6" customFormat="1" ht="45" hidden="1" outlineLevel="4">
      <c r="A99" s="85" t="s">
        <v>137</v>
      </c>
      <c r="B99" s="94"/>
      <c r="C99" s="95" t="s">
        <v>138</v>
      </c>
      <c r="D99" s="96" t="s">
        <v>137</v>
      </c>
      <c r="E99" s="41"/>
      <c r="F99" s="36">
        <v>481.81</v>
      </c>
      <c r="G99" s="41"/>
      <c r="H99" s="39" t="e">
        <f t="shared" si="21"/>
        <v>#DIV/0!</v>
      </c>
      <c r="I99" s="36">
        <v>59400</v>
      </c>
      <c r="J99" s="36"/>
      <c r="K99" s="36">
        <v>481.81</v>
      </c>
      <c r="L99" s="36">
        <f t="shared" si="22"/>
        <v>481.81</v>
      </c>
      <c r="M99" s="39" t="e">
        <f t="shared" si="20"/>
        <v>#DIV/0!</v>
      </c>
      <c r="N99" s="36">
        <f t="shared" si="23"/>
        <v>-58918.19</v>
      </c>
      <c r="O99" s="39">
        <f t="shared" si="14"/>
        <v>0.008111279461279462</v>
      </c>
      <c r="P99" s="36">
        <f t="shared" si="24"/>
        <v>0</v>
      </c>
    </row>
    <row r="100" spans="1:16" s="6" customFormat="1" ht="60" hidden="1" outlineLevel="5">
      <c r="A100" s="85" t="s">
        <v>137</v>
      </c>
      <c r="B100" s="94"/>
      <c r="C100" s="95" t="s">
        <v>139</v>
      </c>
      <c r="D100" s="96" t="s">
        <v>137</v>
      </c>
      <c r="E100" s="41"/>
      <c r="F100" s="36">
        <v>0</v>
      </c>
      <c r="G100" s="41"/>
      <c r="H100" s="39" t="e">
        <f t="shared" si="21"/>
        <v>#DIV/0!</v>
      </c>
      <c r="I100" s="36">
        <v>59400</v>
      </c>
      <c r="J100" s="36"/>
      <c r="K100" s="36">
        <v>0</v>
      </c>
      <c r="L100" s="36">
        <f t="shared" si="22"/>
        <v>0</v>
      </c>
      <c r="M100" s="39" t="e">
        <f t="shared" si="20"/>
        <v>#DIV/0!</v>
      </c>
      <c r="N100" s="36">
        <f t="shared" si="23"/>
        <v>-59400</v>
      </c>
      <c r="O100" s="39">
        <f t="shared" si="14"/>
        <v>0</v>
      </c>
      <c r="P100" s="36">
        <f t="shared" si="24"/>
        <v>0</v>
      </c>
    </row>
    <row r="101" spans="1:16" s="6" customFormat="1" ht="60" hidden="1" outlineLevel="5">
      <c r="A101" s="85" t="s">
        <v>140</v>
      </c>
      <c r="B101" s="94"/>
      <c r="C101" s="95" t="s">
        <v>141</v>
      </c>
      <c r="D101" s="96" t="s">
        <v>140</v>
      </c>
      <c r="E101" s="41"/>
      <c r="F101" s="36">
        <v>481.81</v>
      </c>
      <c r="G101" s="41"/>
      <c r="H101" s="39" t="e">
        <f t="shared" si="21"/>
        <v>#DIV/0!</v>
      </c>
      <c r="I101" s="36">
        <v>0</v>
      </c>
      <c r="J101" s="36"/>
      <c r="K101" s="36">
        <v>481.81</v>
      </c>
      <c r="L101" s="36">
        <f t="shared" si="22"/>
        <v>481.81</v>
      </c>
      <c r="M101" s="39" t="e">
        <f t="shared" si="20"/>
        <v>#DIV/0!</v>
      </c>
      <c r="N101" s="36">
        <f t="shared" si="23"/>
        <v>481.81</v>
      </c>
      <c r="O101" s="39" t="e">
        <f t="shared" si="14"/>
        <v>#DIV/0!</v>
      </c>
      <c r="P101" s="36">
        <f t="shared" si="24"/>
        <v>0</v>
      </c>
    </row>
    <row r="102" spans="1:16" s="6" customFormat="1" ht="15.75" hidden="1" outlineLevel="3">
      <c r="A102" s="85" t="s">
        <v>142</v>
      </c>
      <c r="B102" s="94"/>
      <c r="C102" s="95" t="s">
        <v>15</v>
      </c>
      <c r="D102" s="96" t="s">
        <v>142</v>
      </c>
      <c r="E102" s="41"/>
      <c r="F102" s="36">
        <v>39261.54</v>
      </c>
      <c r="G102" s="41"/>
      <c r="H102" s="39" t="e">
        <f t="shared" si="21"/>
        <v>#DIV/0!</v>
      </c>
      <c r="I102" s="36">
        <v>464900</v>
      </c>
      <c r="J102" s="36"/>
      <c r="K102" s="36">
        <v>39261.54</v>
      </c>
      <c r="L102" s="36">
        <f t="shared" si="22"/>
        <v>39261.54</v>
      </c>
      <c r="M102" s="39" t="e">
        <f t="shared" si="20"/>
        <v>#DIV/0!</v>
      </c>
      <c r="N102" s="36">
        <f t="shared" si="23"/>
        <v>-425638.46</v>
      </c>
      <c r="O102" s="39">
        <f t="shared" si="14"/>
        <v>0.0844515809851581</v>
      </c>
      <c r="P102" s="36">
        <f t="shared" si="24"/>
        <v>0</v>
      </c>
    </row>
    <row r="103" spans="1:16" s="6" customFormat="1" ht="60" hidden="1" outlineLevel="4">
      <c r="A103" s="85" t="s">
        <v>143</v>
      </c>
      <c r="B103" s="94"/>
      <c r="C103" s="95" t="s">
        <v>144</v>
      </c>
      <c r="D103" s="96" t="s">
        <v>143</v>
      </c>
      <c r="E103" s="41"/>
      <c r="F103" s="36">
        <v>39261.54</v>
      </c>
      <c r="G103" s="41"/>
      <c r="H103" s="39" t="e">
        <f t="shared" si="21"/>
        <v>#DIV/0!</v>
      </c>
      <c r="I103" s="36">
        <v>464900</v>
      </c>
      <c r="J103" s="36"/>
      <c r="K103" s="36">
        <v>39261.54</v>
      </c>
      <c r="L103" s="36">
        <f t="shared" si="22"/>
        <v>39261.54</v>
      </c>
      <c r="M103" s="39" t="e">
        <f t="shared" si="20"/>
        <v>#DIV/0!</v>
      </c>
      <c r="N103" s="36">
        <f t="shared" si="23"/>
        <v>-425638.46</v>
      </c>
      <c r="O103" s="39">
        <f t="shared" si="14"/>
        <v>0.0844515809851581</v>
      </c>
      <c r="P103" s="36">
        <f t="shared" si="24"/>
        <v>0</v>
      </c>
    </row>
    <row r="104" spans="1:16" s="6" customFormat="1" ht="60" hidden="1" outlineLevel="5">
      <c r="A104" s="85" t="s">
        <v>143</v>
      </c>
      <c r="B104" s="94"/>
      <c r="C104" s="95" t="s">
        <v>145</v>
      </c>
      <c r="D104" s="96" t="s">
        <v>143</v>
      </c>
      <c r="E104" s="41"/>
      <c r="F104" s="36">
        <v>0</v>
      </c>
      <c r="G104" s="41"/>
      <c r="H104" s="39" t="e">
        <f t="shared" si="21"/>
        <v>#DIV/0!</v>
      </c>
      <c r="I104" s="36">
        <v>464900</v>
      </c>
      <c r="J104" s="36"/>
      <c r="K104" s="36">
        <v>0</v>
      </c>
      <c r="L104" s="36">
        <f t="shared" si="22"/>
        <v>0</v>
      </c>
      <c r="M104" s="39" t="e">
        <f t="shared" si="20"/>
        <v>#DIV/0!</v>
      </c>
      <c r="N104" s="36">
        <f t="shared" si="23"/>
        <v>-464900</v>
      </c>
      <c r="O104" s="39">
        <f t="shared" si="14"/>
        <v>0</v>
      </c>
      <c r="P104" s="36">
        <f t="shared" si="24"/>
        <v>0</v>
      </c>
    </row>
    <row r="105" spans="1:16" s="6" customFormat="1" ht="60" hidden="1" outlineLevel="5">
      <c r="A105" s="85" t="s">
        <v>146</v>
      </c>
      <c r="B105" s="94"/>
      <c r="C105" s="95" t="s">
        <v>147</v>
      </c>
      <c r="D105" s="96" t="s">
        <v>146</v>
      </c>
      <c r="E105" s="41"/>
      <c r="F105" s="36">
        <v>39261.54</v>
      </c>
      <c r="G105" s="41"/>
      <c r="H105" s="39" t="e">
        <f t="shared" si="21"/>
        <v>#DIV/0!</v>
      </c>
      <c r="I105" s="36">
        <v>0</v>
      </c>
      <c r="J105" s="36"/>
      <c r="K105" s="36">
        <v>39261.54</v>
      </c>
      <c r="L105" s="36">
        <f t="shared" si="22"/>
        <v>39261.54</v>
      </c>
      <c r="M105" s="39" t="e">
        <f t="shared" si="20"/>
        <v>#DIV/0!</v>
      </c>
      <c r="N105" s="36">
        <f t="shared" si="23"/>
        <v>39261.54</v>
      </c>
      <c r="O105" s="39" t="e">
        <f t="shared" si="14"/>
        <v>#DIV/0!</v>
      </c>
      <c r="P105" s="36">
        <f t="shared" si="24"/>
        <v>0</v>
      </c>
    </row>
    <row r="106" spans="1:16" s="6" customFormat="1" ht="78.75" customHeight="1" outlineLevel="1" collapsed="1">
      <c r="A106" s="85" t="s">
        <v>148</v>
      </c>
      <c r="B106" s="94" t="s">
        <v>236</v>
      </c>
      <c r="C106" s="95" t="s">
        <v>149</v>
      </c>
      <c r="D106" s="96" t="s">
        <v>148</v>
      </c>
      <c r="E106" s="41">
        <f>E107+E108</f>
        <v>3036762.75</v>
      </c>
      <c r="F106" s="36">
        <f>F107+F108</f>
        <v>976024.92</v>
      </c>
      <c r="G106" s="41">
        <f>G107+G108</f>
        <v>-2060737.8299999998</v>
      </c>
      <c r="H106" s="39">
        <f t="shared" si="21"/>
        <v>0.3214030862305592</v>
      </c>
      <c r="I106" s="36">
        <f>I107+I108</f>
        <v>5785143.55</v>
      </c>
      <c r="J106" s="36">
        <f>J107+J108</f>
        <v>1282825</v>
      </c>
      <c r="K106" s="36">
        <f>K107+K108</f>
        <v>3206972.3899999997</v>
      </c>
      <c r="L106" s="36">
        <f t="shared" si="22"/>
        <v>1924147.3899999997</v>
      </c>
      <c r="M106" s="39">
        <f t="shared" si="20"/>
        <v>-2.8073166153309277</v>
      </c>
      <c r="N106" s="36">
        <f t="shared" si="23"/>
        <v>-2578171.16</v>
      </c>
      <c r="O106" s="39">
        <f t="shared" si="14"/>
        <v>0.5543462080556324</v>
      </c>
      <c r="P106" s="36">
        <f t="shared" si="24"/>
        <v>2230947.4699999997</v>
      </c>
    </row>
    <row r="107" spans="1:16" ht="70.5" customHeight="1" outlineLevel="2">
      <c r="A107" s="99" t="s">
        <v>150</v>
      </c>
      <c r="B107" s="100" t="s">
        <v>237</v>
      </c>
      <c r="C107" s="97" t="s">
        <v>151</v>
      </c>
      <c r="D107" s="98" t="s">
        <v>150</v>
      </c>
      <c r="E107" s="42">
        <v>2900412</v>
      </c>
      <c r="F107" s="42">
        <v>945058.39</v>
      </c>
      <c r="G107" s="43">
        <f>F107-E107</f>
        <v>-1955353.6099999999</v>
      </c>
      <c r="H107" s="44">
        <f t="shared" si="21"/>
        <v>0.32583591227729025</v>
      </c>
      <c r="I107" s="42">
        <v>3034300</v>
      </c>
      <c r="J107" s="42">
        <v>1282825</v>
      </c>
      <c r="K107" s="42">
        <f>712119.95+511852.89</f>
        <v>1223972.8399999999</v>
      </c>
      <c r="L107" s="42">
        <f t="shared" si="22"/>
        <v>-58852.16000000015</v>
      </c>
      <c r="M107" s="44">
        <f t="shared" si="20"/>
        <v>-1.551790931564547</v>
      </c>
      <c r="N107" s="42">
        <f>K107-I107</f>
        <v>-1810327.1600000001</v>
      </c>
      <c r="O107" s="44">
        <f t="shared" si="14"/>
        <v>0.40337898032495134</v>
      </c>
      <c r="P107" s="42">
        <f t="shared" si="24"/>
        <v>278914.44999999984</v>
      </c>
    </row>
    <row r="108" spans="1:16" ht="142.5" customHeight="1" outlineLevel="3">
      <c r="A108" s="99" t="s">
        <v>152</v>
      </c>
      <c r="B108" s="100" t="s">
        <v>238</v>
      </c>
      <c r="C108" s="97" t="s">
        <v>153</v>
      </c>
      <c r="D108" s="98" t="s">
        <v>204</v>
      </c>
      <c r="E108" s="43">
        <v>136350.75</v>
      </c>
      <c r="F108" s="43">
        <v>30966.53</v>
      </c>
      <c r="G108" s="43">
        <f>F108-E108</f>
        <v>-105384.22</v>
      </c>
      <c r="H108" s="44">
        <f t="shared" si="21"/>
        <v>0.22710934850009992</v>
      </c>
      <c r="I108" s="42">
        <v>2750843.55</v>
      </c>
      <c r="J108" s="42">
        <v>0</v>
      </c>
      <c r="K108" s="43">
        <v>1982999.55</v>
      </c>
      <c r="L108" s="42">
        <f t="shared" si="22"/>
        <v>1982999.55</v>
      </c>
      <c r="M108" s="44">
        <f t="shared" si="20"/>
        <v>-26.102992933856697</v>
      </c>
      <c r="N108" s="42">
        <f>K108-I108</f>
        <v>-767843.9999999998</v>
      </c>
      <c r="O108" s="44">
        <f t="shared" si="14"/>
        <v>0.7208696219746848</v>
      </c>
      <c r="P108" s="42">
        <f t="shared" si="24"/>
        <v>1952033.02</v>
      </c>
    </row>
    <row r="109" spans="1:16" s="6" customFormat="1" ht="75" customHeight="1" outlineLevel="1">
      <c r="A109" s="85" t="s">
        <v>154</v>
      </c>
      <c r="B109" s="94" t="s">
        <v>239</v>
      </c>
      <c r="C109" s="95" t="s">
        <v>155</v>
      </c>
      <c r="D109" s="96" t="s">
        <v>154</v>
      </c>
      <c r="E109" s="41">
        <f>E110+E111</f>
        <v>20470881.36</v>
      </c>
      <c r="F109" s="41">
        <f>F110+F111</f>
        <v>5241970.57</v>
      </c>
      <c r="G109" s="41">
        <f>G110+G111</f>
        <v>-15228910.790000001</v>
      </c>
      <c r="H109" s="39">
        <f t="shared" si="21"/>
        <v>0.2560696082310743</v>
      </c>
      <c r="I109" s="36">
        <f>I110+I111</f>
        <v>35000000</v>
      </c>
      <c r="J109" s="36">
        <f>J110+J111</f>
        <v>4600000</v>
      </c>
      <c r="K109" s="36">
        <f>K110+K111</f>
        <v>8413305.79</v>
      </c>
      <c r="L109" s="36">
        <f t="shared" si="22"/>
        <v>3813305.789999999</v>
      </c>
      <c r="M109" s="39">
        <f t="shared" si="20"/>
        <v>-2.298260229023247</v>
      </c>
      <c r="N109" s="36">
        <f>N110+N111</f>
        <v>-26586694.21</v>
      </c>
      <c r="O109" s="39">
        <f t="shared" si="14"/>
        <v>0.2403801654285714</v>
      </c>
      <c r="P109" s="36">
        <f t="shared" si="24"/>
        <v>3171335.219999999</v>
      </c>
    </row>
    <row r="110" spans="1:16" ht="75.75" customHeight="1" outlineLevel="2">
      <c r="A110" s="99" t="s">
        <v>156</v>
      </c>
      <c r="B110" s="100" t="s">
        <v>240</v>
      </c>
      <c r="C110" s="97" t="s">
        <v>157</v>
      </c>
      <c r="D110" s="98" t="s">
        <v>156</v>
      </c>
      <c r="E110" s="42">
        <v>7107992.95</v>
      </c>
      <c r="F110" s="42">
        <v>677376.28</v>
      </c>
      <c r="G110" s="43">
        <f aca="true" t="shared" si="25" ref="G110:G130">F110-E110</f>
        <v>-6430616.67</v>
      </c>
      <c r="H110" s="44">
        <f t="shared" si="21"/>
        <v>0.09529782665302165</v>
      </c>
      <c r="I110" s="42">
        <v>14000000</v>
      </c>
      <c r="J110" s="42">
        <v>1000000</v>
      </c>
      <c r="K110" s="42">
        <v>226790</v>
      </c>
      <c r="L110" s="42">
        <f t="shared" si="22"/>
        <v>-773210</v>
      </c>
      <c r="M110" s="44">
        <f t="shared" si="20"/>
        <v>-2.177085141042935</v>
      </c>
      <c r="N110" s="42">
        <f>K110-I110</f>
        <v>-13773210</v>
      </c>
      <c r="O110" s="44">
        <f t="shared" si="14"/>
        <v>0.016199285714285715</v>
      </c>
      <c r="P110" s="42">
        <f t="shared" si="24"/>
        <v>-450586.28</v>
      </c>
    </row>
    <row r="111" spans="1:16" ht="204.75" customHeight="1" outlineLevel="2">
      <c r="A111" s="99" t="s">
        <v>158</v>
      </c>
      <c r="B111" s="100" t="s">
        <v>241</v>
      </c>
      <c r="C111" s="97" t="s">
        <v>159</v>
      </c>
      <c r="D111" s="98" t="s">
        <v>158</v>
      </c>
      <c r="E111" s="42">
        <v>13362888.41</v>
      </c>
      <c r="F111" s="42">
        <v>4564594.29</v>
      </c>
      <c r="G111" s="43">
        <f t="shared" si="25"/>
        <v>-8798294.120000001</v>
      </c>
      <c r="H111" s="44">
        <f t="shared" si="21"/>
        <v>0.3415873986184099</v>
      </c>
      <c r="I111" s="42">
        <v>21000000</v>
      </c>
      <c r="J111" s="42">
        <v>3600000</v>
      </c>
      <c r="K111" s="42">
        <v>8186515.79</v>
      </c>
      <c r="L111" s="42">
        <f t="shared" si="22"/>
        <v>4586515.79</v>
      </c>
      <c r="M111" s="44">
        <f t="shared" si="20"/>
        <v>-2.386826322646281</v>
      </c>
      <c r="N111" s="42">
        <f>K111-I111</f>
        <v>-12813484.21</v>
      </c>
      <c r="O111" s="44">
        <f t="shared" si="14"/>
        <v>0.38983408523809526</v>
      </c>
      <c r="P111" s="42">
        <f t="shared" si="24"/>
        <v>3621921.5</v>
      </c>
    </row>
    <row r="112" spans="1:16" s="6" customFormat="1" ht="98.25" customHeight="1" outlineLevel="1">
      <c r="A112" s="85" t="s">
        <v>160</v>
      </c>
      <c r="B112" s="94" t="s">
        <v>242</v>
      </c>
      <c r="C112" s="95" t="s">
        <v>161</v>
      </c>
      <c r="D112" s="96" t="s">
        <v>160</v>
      </c>
      <c r="E112" s="36">
        <v>1735651.68</v>
      </c>
      <c r="F112" s="36">
        <v>890123.19</v>
      </c>
      <c r="G112" s="41">
        <f t="shared" si="25"/>
        <v>-845528.49</v>
      </c>
      <c r="H112" s="39">
        <f t="shared" si="21"/>
        <v>0.512846673244945</v>
      </c>
      <c r="I112" s="36">
        <v>907453.08</v>
      </c>
      <c r="J112" s="36">
        <v>50380</v>
      </c>
      <c r="K112" s="36">
        <f>983806.07+4.5+3404.19</f>
        <v>987214.7599999999</v>
      </c>
      <c r="L112" s="36">
        <f t="shared" si="22"/>
        <v>936834.7599999999</v>
      </c>
      <c r="M112" s="39">
        <f t="shared" si="20"/>
        <v>-1.0732377332430276</v>
      </c>
      <c r="N112" s="36">
        <f>K112-I112</f>
        <v>79761.67999999993</v>
      </c>
      <c r="O112" s="39">
        <f t="shared" si="14"/>
        <v>1.0878962028538157</v>
      </c>
      <c r="P112" s="36">
        <f t="shared" si="24"/>
        <v>97091.56999999995</v>
      </c>
    </row>
    <row r="113" spans="1:16" s="6" customFormat="1" ht="30.75" customHeight="1" outlineLevel="1">
      <c r="A113" s="85" t="s">
        <v>162</v>
      </c>
      <c r="B113" s="94" t="s">
        <v>243</v>
      </c>
      <c r="C113" s="95" t="s">
        <v>163</v>
      </c>
      <c r="D113" s="96" t="s">
        <v>162</v>
      </c>
      <c r="E113" s="41">
        <f>E114+E115+E116+E117+E118+E119</f>
        <v>4748110.15</v>
      </c>
      <c r="F113" s="41">
        <f>F114+F115+F116+F117+F118+F119</f>
        <v>2098357.21</v>
      </c>
      <c r="G113" s="41">
        <f>G114+G115+G116+G117+G118+G119</f>
        <v>-2649752.94</v>
      </c>
      <c r="H113" s="46">
        <f t="shared" si="21"/>
        <v>0.44193524238269827</v>
      </c>
      <c r="I113" s="36">
        <f>I114+I115+I116+I117+I118+I119+I120</f>
        <v>6217693.6</v>
      </c>
      <c r="J113" s="36">
        <f>J114+J115+J116+J117+J118+J119+J120</f>
        <v>2917873</v>
      </c>
      <c r="K113" s="36">
        <f>K114+K115+K116+K117+K118+K119+K120</f>
        <v>3716008.0300000003</v>
      </c>
      <c r="L113" s="36">
        <f>L114+L115+L116+L117+L118+L119+L120</f>
        <v>798135.03</v>
      </c>
      <c r="M113" s="36" t="e">
        <f>M114+M115+M116+M117+M118+M119+M120</f>
        <v>#DIV/0!</v>
      </c>
      <c r="N113" s="36">
        <f>N114+N115+N116+N117+N118+N119+N120</f>
        <v>-2501685.57</v>
      </c>
      <c r="O113" s="39">
        <f t="shared" si="14"/>
        <v>0.5976505548616935</v>
      </c>
      <c r="P113" s="36">
        <f t="shared" si="24"/>
        <v>1617650.8200000003</v>
      </c>
    </row>
    <row r="114" spans="1:16" s="4" customFormat="1" ht="72" customHeight="1" outlineLevel="1">
      <c r="A114" s="103"/>
      <c r="B114" s="104" t="s">
        <v>244</v>
      </c>
      <c r="C114" s="97" t="s">
        <v>164</v>
      </c>
      <c r="D114" s="98" t="s">
        <v>165</v>
      </c>
      <c r="E114" s="47"/>
      <c r="F114" s="48"/>
      <c r="G114" s="43"/>
      <c r="H114" s="44"/>
      <c r="I114" s="49"/>
      <c r="J114" s="49"/>
      <c r="K114" s="49"/>
      <c r="L114" s="42">
        <f t="shared" si="22"/>
        <v>0</v>
      </c>
      <c r="M114" s="44"/>
      <c r="N114" s="42">
        <f aca="true" t="shared" si="26" ref="N114:N120">K114-I114</f>
        <v>0</v>
      </c>
      <c r="O114" s="44"/>
      <c r="P114" s="42">
        <f t="shared" si="24"/>
        <v>0</v>
      </c>
    </row>
    <row r="115" spans="1:16" ht="94.5" customHeight="1" outlineLevel="5">
      <c r="A115" s="99" t="s">
        <v>166</v>
      </c>
      <c r="B115" s="100" t="s">
        <v>245</v>
      </c>
      <c r="C115" s="97" t="s">
        <v>167</v>
      </c>
      <c r="D115" s="98" t="s">
        <v>166</v>
      </c>
      <c r="E115" s="42">
        <v>936873.59</v>
      </c>
      <c r="F115" s="42">
        <v>449232.2</v>
      </c>
      <c r="G115" s="43">
        <f t="shared" si="25"/>
        <v>-487641.38999999996</v>
      </c>
      <c r="H115" s="44">
        <f t="shared" si="21"/>
        <v>0.4795014021048454</v>
      </c>
      <c r="I115" s="42">
        <v>936900</v>
      </c>
      <c r="J115" s="42">
        <v>468434</v>
      </c>
      <c r="K115" s="42">
        <v>412466.6</v>
      </c>
      <c r="L115" s="42">
        <f t="shared" si="22"/>
        <v>-55967.40000000002</v>
      </c>
      <c r="M115" s="44">
        <f>I115/G115</f>
        <v>-1.9212889209424986</v>
      </c>
      <c r="N115" s="42">
        <f t="shared" si="26"/>
        <v>-524433.4</v>
      </c>
      <c r="O115" s="44">
        <f t="shared" si="14"/>
        <v>0.44024613085708186</v>
      </c>
      <c r="P115" s="42">
        <f t="shared" si="24"/>
        <v>-36765.600000000035</v>
      </c>
    </row>
    <row r="116" spans="1:16" ht="61.5" customHeight="1" outlineLevel="5">
      <c r="A116" s="99" t="s">
        <v>168</v>
      </c>
      <c r="B116" s="100" t="s">
        <v>246</v>
      </c>
      <c r="C116" s="97" t="s">
        <v>169</v>
      </c>
      <c r="D116" s="98" t="s">
        <v>168</v>
      </c>
      <c r="E116" s="42">
        <v>270453.42</v>
      </c>
      <c r="F116" s="42">
        <v>75532.37</v>
      </c>
      <c r="G116" s="43">
        <f t="shared" si="25"/>
        <v>-194921.05</v>
      </c>
      <c r="H116" s="44">
        <f t="shared" si="21"/>
        <v>0.27928051344294336</v>
      </c>
      <c r="I116" s="42">
        <v>175500</v>
      </c>
      <c r="J116" s="42">
        <v>49439</v>
      </c>
      <c r="K116" s="42">
        <v>128380.04</v>
      </c>
      <c r="L116" s="42">
        <f t="shared" si="22"/>
        <v>78941.04</v>
      </c>
      <c r="M116" s="44">
        <f>I116/G116</f>
        <v>-0.9003645322041924</v>
      </c>
      <c r="N116" s="42">
        <f t="shared" si="26"/>
        <v>-47119.96000000001</v>
      </c>
      <c r="O116" s="44">
        <f t="shared" si="14"/>
        <v>0.7315101994301993</v>
      </c>
      <c r="P116" s="42">
        <f t="shared" si="24"/>
        <v>52847.67</v>
      </c>
    </row>
    <row r="117" spans="1:16" ht="79.5" customHeight="1" outlineLevel="5">
      <c r="A117" s="99" t="s">
        <v>170</v>
      </c>
      <c r="B117" s="100" t="s">
        <v>247</v>
      </c>
      <c r="C117" s="97" t="s">
        <v>171</v>
      </c>
      <c r="D117" s="98" t="s">
        <v>170</v>
      </c>
      <c r="E117" s="42">
        <v>246420.33</v>
      </c>
      <c r="F117" s="42">
        <v>164174.95</v>
      </c>
      <c r="G117" s="43">
        <f t="shared" si="25"/>
        <v>-82245.37999999998</v>
      </c>
      <c r="H117" s="44">
        <f t="shared" si="21"/>
        <v>0.666239469771021</v>
      </c>
      <c r="I117" s="42">
        <v>100000</v>
      </c>
      <c r="J117" s="42"/>
      <c r="K117" s="42">
        <v>100000</v>
      </c>
      <c r="L117" s="42">
        <f t="shared" si="22"/>
        <v>100000</v>
      </c>
      <c r="M117" s="44"/>
      <c r="N117" s="42">
        <f t="shared" si="26"/>
        <v>0</v>
      </c>
      <c r="O117" s="44"/>
      <c r="P117" s="42">
        <f t="shared" si="24"/>
        <v>-64174.95000000001</v>
      </c>
    </row>
    <row r="118" spans="1:16" ht="45" customHeight="1" hidden="1" outlineLevel="5">
      <c r="A118" s="99" t="s">
        <v>172</v>
      </c>
      <c r="B118" s="100"/>
      <c r="C118" s="97" t="s">
        <v>173</v>
      </c>
      <c r="D118" s="98" t="s">
        <v>172</v>
      </c>
      <c r="E118" s="42">
        <v>0</v>
      </c>
      <c r="F118" s="42"/>
      <c r="G118" s="43">
        <f t="shared" si="25"/>
        <v>0</v>
      </c>
      <c r="H118" s="44" t="e">
        <f t="shared" si="21"/>
        <v>#DIV/0!</v>
      </c>
      <c r="I118" s="42"/>
      <c r="J118" s="42"/>
      <c r="K118" s="42"/>
      <c r="L118" s="42">
        <f t="shared" si="22"/>
        <v>0</v>
      </c>
      <c r="M118" s="44" t="e">
        <f aca="true" t="shared" si="27" ref="M118:M127">I118/G118</f>
        <v>#DIV/0!</v>
      </c>
      <c r="N118" s="42">
        <f t="shared" si="26"/>
        <v>0</v>
      </c>
      <c r="O118" s="44" t="e">
        <f t="shared" si="14"/>
        <v>#DIV/0!</v>
      </c>
      <c r="P118" s="42">
        <f t="shared" si="24"/>
        <v>0</v>
      </c>
    </row>
    <row r="119" spans="1:16" ht="114.75" customHeight="1" outlineLevel="5">
      <c r="A119" s="99" t="s">
        <v>174</v>
      </c>
      <c r="B119" s="115" t="s">
        <v>248</v>
      </c>
      <c r="C119" s="105" t="s">
        <v>175</v>
      </c>
      <c r="D119" s="106" t="s">
        <v>174</v>
      </c>
      <c r="E119" s="50">
        <v>3294362.81</v>
      </c>
      <c r="F119" s="50">
        <v>1409417.69</v>
      </c>
      <c r="G119" s="116">
        <f t="shared" si="25"/>
        <v>-1884945.12</v>
      </c>
      <c r="H119" s="51">
        <f t="shared" si="21"/>
        <v>0.42782710080435854</v>
      </c>
      <c r="I119" s="50">
        <v>4130000</v>
      </c>
      <c r="J119" s="50">
        <v>2400000</v>
      </c>
      <c r="K119" s="50">
        <f>2181061.79+18801</f>
        <v>2199862.79</v>
      </c>
      <c r="L119" s="50">
        <f t="shared" si="22"/>
        <v>-200137.20999999996</v>
      </c>
      <c r="M119" s="51">
        <f t="shared" si="27"/>
        <v>-2.1910452225792123</v>
      </c>
      <c r="N119" s="50">
        <f t="shared" si="26"/>
        <v>-1930137.21</v>
      </c>
      <c r="O119" s="51">
        <f t="shared" si="14"/>
        <v>0.5326544285714285</v>
      </c>
      <c r="P119" s="50">
        <f t="shared" si="24"/>
        <v>790445.1000000001</v>
      </c>
    </row>
    <row r="120" spans="1:16" ht="30" customHeight="1" outlineLevel="5" thickBot="1">
      <c r="A120" s="99"/>
      <c r="B120" s="100" t="s">
        <v>249</v>
      </c>
      <c r="C120" s="117" t="s">
        <v>257</v>
      </c>
      <c r="D120" s="118"/>
      <c r="E120" s="119"/>
      <c r="F120" s="119"/>
      <c r="G120" s="120"/>
      <c r="H120" s="121"/>
      <c r="I120" s="119">
        <v>875293.6</v>
      </c>
      <c r="J120" s="119">
        <v>0</v>
      </c>
      <c r="K120" s="119">
        <v>875298.6</v>
      </c>
      <c r="L120" s="50">
        <f t="shared" si="22"/>
        <v>875298.6</v>
      </c>
      <c r="M120" s="121"/>
      <c r="N120" s="50">
        <f t="shared" si="26"/>
        <v>5</v>
      </c>
      <c r="O120" s="121">
        <f t="shared" si="14"/>
        <v>1.0000057123689696</v>
      </c>
      <c r="P120" s="50">
        <f t="shared" si="24"/>
        <v>875298.6</v>
      </c>
    </row>
    <row r="121" spans="1:16" s="5" customFormat="1" ht="31.5" customHeight="1" thickBot="1">
      <c r="A121" s="78" t="s">
        <v>176</v>
      </c>
      <c r="B121" s="79" t="s">
        <v>249</v>
      </c>
      <c r="C121" s="107" t="s">
        <v>177</v>
      </c>
      <c r="D121" s="108" t="s">
        <v>176</v>
      </c>
      <c r="E121" s="52">
        <f>E122+E126+E127+E129+E130+E128</f>
        <v>1639812874.2400002</v>
      </c>
      <c r="F121" s="52">
        <f>F122+F126+F127+F130+F129+F128</f>
        <v>507889130.67</v>
      </c>
      <c r="G121" s="52">
        <f t="shared" si="25"/>
        <v>-1131923743.5700002</v>
      </c>
      <c r="H121" s="53">
        <f t="shared" si="21"/>
        <v>0.30972383413283666</v>
      </c>
      <c r="I121" s="54">
        <f>I122+I126+I127+I128+I129+I130</f>
        <v>1930444029.91</v>
      </c>
      <c r="J121" s="55" t="s">
        <v>210</v>
      </c>
      <c r="K121" s="54">
        <f>K122+K126+K127+K128+K129+K130</f>
        <v>514202546.52000004</v>
      </c>
      <c r="L121" s="55" t="s">
        <v>210</v>
      </c>
      <c r="M121" s="53">
        <f t="shared" si="27"/>
        <v>-1.7054541358250235</v>
      </c>
      <c r="N121" s="54">
        <f>N122+N126+N127+N130</f>
        <v>-1287576722.39</v>
      </c>
      <c r="O121" s="53">
        <f t="shared" si="14"/>
        <v>0.266364908048628</v>
      </c>
      <c r="P121" s="54">
        <f t="shared" si="24"/>
        <v>6313415.850000024</v>
      </c>
    </row>
    <row r="122" spans="1:16" ht="86.25" customHeight="1" outlineLevel="2">
      <c r="A122" s="99" t="s">
        <v>178</v>
      </c>
      <c r="B122" s="100" t="s">
        <v>250</v>
      </c>
      <c r="C122" s="109" t="s">
        <v>179</v>
      </c>
      <c r="D122" s="110" t="s">
        <v>178</v>
      </c>
      <c r="E122" s="56">
        <v>377989402</v>
      </c>
      <c r="F122" s="56">
        <v>179894940</v>
      </c>
      <c r="G122" s="57">
        <f t="shared" si="25"/>
        <v>-198094462</v>
      </c>
      <c r="H122" s="58">
        <f t="shared" si="21"/>
        <v>0.4759258832341548</v>
      </c>
      <c r="I122" s="56">
        <v>375731530</v>
      </c>
      <c r="J122" s="59" t="s">
        <v>210</v>
      </c>
      <c r="K122" s="56">
        <v>187865770</v>
      </c>
      <c r="L122" s="59" t="s">
        <v>210</v>
      </c>
      <c r="M122" s="58">
        <f t="shared" si="27"/>
        <v>-1.896729096848755</v>
      </c>
      <c r="N122" s="50">
        <f aca="true" t="shared" si="28" ref="N122:N129">K122-I122</f>
        <v>-187865760</v>
      </c>
      <c r="O122" s="58">
        <f t="shared" si="14"/>
        <v>0.500000013307374</v>
      </c>
      <c r="P122" s="56">
        <f t="shared" si="24"/>
        <v>7970830</v>
      </c>
    </row>
    <row r="123" spans="1:16" ht="42.75" hidden="1" outlineLevel="3">
      <c r="A123" s="99" t="s">
        <v>180</v>
      </c>
      <c r="B123" s="100"/>
      <c r="C123" s="97" t="s">
        <v>181</v>
      </c>
      <c r="D123" s="98" t="s">
        <v>180</v>
      </c>
      <c r="E123" s="42"/>
      <c r="F123" s="42"/>
      <c r="G123" s="57">
        <f t="shared" si="25"/>
        <v>0</v>
      </c>
      <c r="H123" s="58" t="e">
        <f t="shared" si="21"/>
        <v>#DIV/0!</v>
      </c>
      <c r="I123" s="42"/>
      <c r="J123" s="42"/>
      <c r="K123" s="42"/>
      <c r="L123" s="42"/>
      <c r="M123" s="58" t="e">
        <f t="shared" si="27"/>
        <v>#DIV/0!</v>
      </c>
      <c r="N123" s="50">
        <f t="shared" si="28"/>
        <v>0</v>
      </c>
      <c r="O123" s="58" t="e">
        <f t="shared" si="14"/>
        <v>#DIV/0!</v>
      </c>
      <c r="P123" s="56">
        <f t="shared" si="24"/>
        <v>0</v>
      </c>
    </row>
    <row r="124" spans="1:16" ht="71.25" hidden="1" outlineLevel="4">
      <c r="A124" s="99" t="s">
        <v>182</v>
      </c>
      <c r="B124" s="100"/>
      <c r="C124" s="97" t="s">
        <v>183</v>
      </c>
      <c r="D124" s="98" t="s">
        <v>182</v>
      </c>
      <c r="E124" s="42"/>
      <c r="F124" s="42"/>
      <c r="G124" s="57">
        <f t="shared" si="25"/>
        <v>0</v>
      </c>
      <c r="H124" s="58" t="e">
        <f t="shared" si="21"/>
        <v>#DIV/0!</v>
      </c>
      <c r="I124" s="42"/>
      <c r="J124" s="42"/>
      <c r="K124" s="42"/>
      <c r="L124" s="42"/>
      <c r="M124" s="58" t="e">
        <f t="shared" si="27"/>
        <v>#DIV/0!</v>
      </c>
      <c r="N124" s="50">
        <f t="shared" si="28"/>
        <v>0</v>
      </c>
      <c r="O124" s="58" t="e">
        <f t="shared" si="14"/>
        <v>#DIV/0!</v>
      </c>
      <c r="P124" s="56">
        <f t="shared" si="24"/>
        <v>0</v>
      </c>
    </row>
    <row r="125" spans="1:16" ht="71.25" hidden="1" outlineLevel="5">
      <c r="A125" s="99" t="s">
        <v>182</v>
      </c>
      <c r="B125" s="100"/>
      <c r="C125" s="97" t="s">
        <v>184</v>
      </c>
      <c r="D125" s="98" t="s">
        <v>182</v>
      </c>
      <c r="E125" s="42"/>
      <c r="F125" s="42"/>
      <c r="G125" s="57">
        <f t="shared" si="25"/>
        <v>0</v>
      </c>
      <c r="H125" s="58" t="e">
        <f t="shared" si="21"/>
        <v>#DIV/0!</v>
      </c>
      <c r="I125" s="42"/>
      <c r="J125" s="42"/>
      <c r="K125" s="42"/>
      <c r="L125" s="42"/>
      <c r="M125" s="58" t="e">
        <f t="shared" si="27"/>
        <v>#DIV/0!</v>
      </c>
      <c r="N125" s="50">
        <f t="shared" si="28"/>
        <v>0</v>
      </c>
      <c r="O125" s="58" t="e">
        <f t="shared" si="14"/>
        <v>#DIV/0!</v>
      </c>
      <c r="P125" s="56">
        <f t="shared" si="24"/>
        <v>0</v>
      </c>
    </row>
    <row r="126" spans="1:16" ht="21" customHeight="1" outlineLevel="2" collapsed="1">
      <c r="A126" s="99" t="s">
        <v>185</v>
      </c>
      <c r="B126" s="100" t="s">
        <v>251</v>
      </c>
      <c r="C126" s="97" t="s">
        <v>186</v>
      </c>
      <c r="D126" s="98" t="s">
        <v>187</v>
      </c>
      <c r="E126" s="43">
        <v>512082631.71</v>
      </c>
      <c r="F126" s="43">
        <v>41048067.86</v>
      </c>
      <c r="G126" s="57">
        <f t="shared" si="25"/>
        <v>-471034563.84999996</v>
      </c>
      <c r="H126" s="58">
        <f t="shared" si="21"/>
        <v>0.08015907066195155</v>
      </c>
      <c r="I126" s="42">
        <v>934879057</v>
      </c>
      <c r="J126" s="59" t="s">
        <v>210</v>
      </c>
      <c r="K126" s="124">
        <v>47580384.81</v>
      </c>
      <c r="L126" s="59" t="s">
        <v>210</v>
      </c>
      <c r="M126" s="58">
        <f t="shared" si="27"/>
        <v>-1.98473557727647</v>
      </c>
      <c r="N126" s="50">
        <f t="shared" si="28"/>
        <v>-887298672.19</v>
      </c>
      <c r="O126" s="58">
        <f t="shared" si="14"/>
        <v>0.05089469536592689</v>
      </c>
      <c r="P126" s="56">
        <f t="shared" si="24"/>
        <v>6532316.950000003</v>
      </c>
    </row>
    <row r="127" spans="1:16" ht="22.5" customHeight="1" outlineLevel="5">
      <c r="A127" s="99" t="s">
        <v>188</v>
      </c>
      <c r="B127" s="100" t="s">
        <v>252</v>
      </c>
      <c r="C127" s="97" t="s">
        <v>189</v>
      </c>
      <c r="D127" s="98" t="s">
        <v>190</v>
      </c>
      <c r="E127" s="42">
        <v>468561573.45</v>
      </c>
      <c r="F127" s="42">
        <v>267238245.68</v>
      </c>
      <c r="G127" s="57">
        <f t="shared" si="25"/>
        <v>-201323327.76999998</v>
      </c>
      <c r="H127" s="58">
        <f t="shared" si="21"/>
        <v>0.570337519810546</v>
      </c>
      <c r="I127" s="42">
        <v>476249988.44</v>
      </c>
      <c r="J127" s="59" t="s">
        <v>210</v>
      </c>
      <c r="K127" s="42">
        <v>263837698.24</v>
      </c>
      <c r="L127" s="59" t="s">
        <v>210</v>
      </c>
      <c r="M127" s="58">
        <f t="shared" si="27"/>
        <v>-2.365597636971745</v>
      </c>
      <c r="N127" s="50">
        <f t="shared" si="28"/>
        <v>-212412290.2</v>
      </c>
      <c r="O127" s="58">
        <f t="shared" si="14"/>
        <v>0.5539899310112831</v>
      </c>
      <c r="P127" s="56">
        <f t="shared" si="24"/>
        <v>-3400547.4399999976</v>
      </c>
    </row>
    <row r="128" spans="1:16" ht="22.5" customHeight="1" outlineLevel="5">
      <c r="A128" s="99"/>
      <c r="B128" s="100" t="s">
        <v>253</v>
      </c>
      <c r="C128" s="97" t="s">
        <v>191</v>
      </c>
      <c r="D128" s="98"/>
      <c r="E128" s="42">
        <v>280404071.88</v>
      </c>
      <c r="F128" s="42">
        <v>18928113.7</v>
      </c>
      <c r="G128" s="57">
        <f t="shared" si="25"/>
        <v>-261475958.18</v>
      </c>
      <c r="H128" s="58">
        <f t="shared" si="21"/>
        <v>0.0675029915688969</v>
      </c>
      <c r="I128" s="42">
        <f>25545240+118934435</f>
        <v>144479675</v>
      </c>
      <c r="J128" s="59" t="s">
        <v>210</v>
      </c>
      <c r="K128" s="42">
        <v>15884890</v>
      </c>
      <c r="L128" s="59" t="s">
        <v>210</v>
      </c>
      <c r="M128" s="58"/>
      <c r="N128" s="50">
        <f t="shared" si="28"/>
        <v>-128594785</v>
      </c>
      <c r="O128" s="58"/>
      <c r="P128" s="56">
        <f t="shared" si="24"/>
        <v>-3043223.6999999993</v>
      </c>
    </row>
    <row r="129" spans="1:16" ht="54" customHeight="1" outlineLevel="5">
      <c r="A129" s="99"/>
      <c r="B129" s="100" t="s">
        <v>254</v>
      </c>
      <c r="C129" s="97" t="s">
        <v>192</v>
      </c>
      <c r="D129" s="98"/>
      <c r="E129" s="42">
        <v>1602901</v>
      </c>
      <c r="F129" s="50">
        <v>1258410</v>
      </c>
      <c r="G129" s="57"/>
      <c r="H129" s="58"/>
      <c r="I129" s="42">
        <v>69976</v>
      </c>
      <c r="J129" s="59" t="s">
        <v>210</v>
      </c>
      <c r="K129" s="50">
        <v>0</v>
      </c>
      <c r="L129" s="59" t="s">
        <v>210</v>
      </c>
      <c r="M129" s="58"/>
      <c r="N129" s="50">
        <f t="shared" si="28"/>
        <v>-69976</v>
      </c>
      <c r="O129" s="58"/>
      <c r="P129" s="56">
        <f t="shared" si="24"/>
        <v>-1258410</v>
      </c>
    </row>
    <row r="130" spans="1:16" ht="40.5" customHeight="1" outlineLevel="1">
      <c r="A130" s="99" t="s">
        <v>193</v>
      </c>
      <c r="B130" s="100" t="s">
        <v>255</v>
      </c>
      <c r="C130" s="97" t="s">
        <v>194</v>
      </c>
      <c r="D130" s="98" t="s">
        <v>193</v>
      </c>
      <c r="E130" s="42">
        <v>-827705.8</v>
      </c>
      <c r="F130" s="50">
        <v>-478646.57</v>
      </c>
      <c r="G130" s="57">
        <f t="shared" si="25"/>
        <v>349059.23000000004</v>
      </c>
      <c r="H130" s="58">
        <f t="shared" si="21"/>
        <v>0.5782810389875243</v>
      </c>
      <c r="I130" s="42">
        <v>-966196.53</v>
      </c>
      <c r="J130" s="59" t="s">
        <v>210</v>
      </c>
      <c r="K130" s="50">
        <v>-966196.53</v>
      </c>
      <c r="L130" s="59" t="s">
        <v>210</v>
      </c>
      <c r="M130" s="44"/>
      <c r="N130" s="50">
        <f>K130-I130</f>
        <v>0</v>
      </c>
      <c r="O130" s="44"/>
      <c r="P130" s="56">
        <f t="shared" si="24"/>
        <v>-487549.96</v>
      </c>
    </row>
    <row r="131" spans="1:16" s="7" customFormat="1" ht="23.25" customHeight="1">
      <c r="A131" s="130" t="s">
        <v>195</v>
      </c>
      <c r="B131" s="131"/>
      <c r="C131" s="132"/>
      <c r="D131" s="133"/>
      <c r="E131" s="60">
        <f>E121+E11</f>
        <v>2016917584.7100003</v>
      </c>
      <c r="F131" s="60">
        <f>F121+F11</f>
        <v>659915528.33</v>
      </c>
      <c r="G131" s="60">
        <f>F131-E131</f>
        <v>-1357002056.38</v>
      </c>
      <c r="H131" s="61">
        <f>F131/E131</f>
        <v>0.3271901307880585</v>
      </c>
      <c r="I131" s="62">
        <f>I121+I11</f>
        <v>2320043033.4</v>
      </c>
      <c r="J131" s="63" t="s">
        <v>210</v>
      </c>
      <c r="K131" s="64">
        <f>K121+K11</f>
        <v>682693320.44</v>
      </c>
      <c r="L131" s="63" t="s">
        <v>210</v>
      </c>
      <c r="M131" s="61">
        <f>I131/G131</f>
        <v>-1.7096827690807275</v>
      </c>
      <c r="N131" s="64">
        <f>N121+N11</f>
        <v>-1508684951.96</v>
      </c>
      <c r="O131" s="61">
        <f>K131/I131</f>
        <v>0.2942589040857228</v>
      </c>
      <c r="P131" s="65">
        <f>K131-F131</f>
        <v>22777792.110000014</v>
      </c>
    </row>
    <row r="132" spans="1:16" s="8" customFormat="1" ht="24.75" customHeight="1">
      <c r="A132" s="111"/>
      <c r="B132" s="112">
        <v>46</v>
      </c>
      <c r="C132" s="113" t="s">
        <v>196</v>
      </c>
      <c r="D132" s="114"/>
      <c r="E132" s="66">
        <v>9625.91</v>
      </c>
      <c r="F132" s="66">
        <v>18566.93</v>
      </c>
      <c r="G132" s="67"/>
      <c r="H132" s="68"/>
      <c r="I132" s="69"/>
      <c r="J132" s="69"/>
      <c r="K132" s="66">
        <v>593010.44</v>
      </c>
      <c r="L132" s="69"/>
      <c r="M132" s="68"/>
      <c r="N132" s="66"/>
      <c r="O132" s="68"/>
      <c r="P132" s="70"/>
    </row>
    <row r="133" spans="1:16" s="7" customFormat="1" ht="26.25" customHeight="1" thickBot="1">
      <c r="A133" s="9"/>
      <c r="B133" s="10"/>
      <c r="C133" s="10"/>
      <c r="D133" s="10"/>
      <c r="E133" s="71">
        <f>E131+E132</f>
        <v>2016927210.6200004</v>
      </c>
      <c r="F133" s="71">
        <f>F131+F132</f>
        <v>659934095.26</v>
      </c>
      <c r="G133" s="72">
        <f>F133-E133</f>
        <v>-1356993115.3600004</v>
      </c>
      <c r="H133" s="73">
        <f>F133/E133</f>
        <v>0.3271977748057339</v>
      </c>
      <c r="I133" s="74">
        <f>I131++I132</f>
        <v>2320043033.4</v>
      </c>
      <c r="J133" s="75" t="s">
        <v>210</v>
      </c>
      <c r="K133" s="76">
        <f>K131++K132</f>
        <v>683286330.8800001</v>
      </c>
      <c r="L133" s="77" t="s">
        <v>210</v>
      </c>
      <c r="M133" s="73">
        <f>I133/G133</f>
        <v>-1.7096940339188895</v>
      </c>
      <c r="N133" s="76">
        <f>N131++N132</f>
        <v>-1508684951.96</v>
      </c>
      <c r="O133" s="73">
        <f>K133/I133</f>
        <v>0.2945145072928457</v>
      </c>
      <c r="P133" s="72">
        <f>K133-F133</f>
        <v>23352235.620000124</v>
      </c>
    </row>
  </sheetData>
  <sheetProtection/>
  <mergeCells count="25">
    <mergeCell ref="A6:P6"/>
    <mergeCell ref="A1:D1"/>
    <mergeCell ref="A2:D2"/>
    <mergeCell ref="A3:D3"/>
    <mergeCell ref="A4:P4"/>
    <mergeCell ref="A5:D5"/>
    <mergeCell ref="I7:O7"/>
    <mergeCell ref="P7:P9"/>
    <mergeCell ref="M8:M9"/>
    <mergeCell ref="N8:N9"/>
    <mergeCell ref="O8:O9"/>
    <mergeCell ref="H8:H9"/>
    <mergeCell ref="I8:I9"/>
    <mergeCell ref="J8:J9"/>
    <mergeCell ref="K8:K9"/>
    <mergeCell ref="L8:L9"/>
    <mergeCell ref="A131:D131"/>
    <mergeCell ref="A8:A9"/>
    <mergeCell ref="E8:E9"/>
    <mergeCell ref="F8:F9"/>
    <mergeCell ref="G8:G9"/>
    <mergeCell ref="B7:B9"/>
    <mergeCell ref="C7:C9"/>
    <mergeCell ref="D7:D9"/>
    <mergeCell ref="E7:H7"/>
  </mergeCells>
  <printOptions horizontalCentered="1"/>
  <pageMargins left="0" right="0" top="0.1968503937007874" bottom="0" header="0.3937007874015748" footer="0.3937007874015748"/>
  <pageSetup blackAndWhite="1" errors="blank" fitToHeight="0"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tabColor theme="6" tint="0.39998000860214233"/>
    <pageSetUpPr fitToPage="1"/>
  </sheetPr>
  <dimension ref="A1:P132"/>
  <sheetViews>
    <sheetView showGridLines="0" showZeros="0" view="pageBreakPreview" zoomScale="85" zoomScaleNormal="75" zoomScaleSheetLayoutView="85" zoomScalePageLayoutView="0" workbookViewId="0" topLeftCell="B1">
      <pane ySplit="9" topLeftCell="A10" activePane="bottomLeft" state="frozen"/>
      <selection pane="topLeft" activeCell="A1" sqref="A1"/>
      <selection pane="bottomLeft" activeCell="Q1" sqref="Q1:Q65536"/>
    </sheetView>
  </sheetViews>
  <sheetFormatPr defaultColWidth="9.140625" defaultRowHeight="15" outlineLevelRow="5"/>
  <cols>
    <col min="1" max="1" width="9.140625" style="1" hidden="1" customWidth="1"/>
    <col min="2" max="2" width="5.28125" style="1" customWidth="1"/>
    <col min="3" max="3" width="27.421875" style="2" customWidth="1"/>
    <col min="4" max="4" width="18.00390625" style="1" hidden="1" customWidth="1"/>
    <col min="5" max="5" width="20.57421875" style="1" customWidth="1"/>
    <col min="6" max="6" width="19.421875" style="1" customWidth="1"/>
    <col min="7" max="7" width="20.57421875" style="1" customWidth="1"/>
    <col min="8" max="8" width="10.28125" style="1" customWidth="1"/>
    <col min="9" max="9" width="20.28125" style="1" customWidth="1"/>
    <col min="10" max="10" width="17.57421875" style="1" customWidth="1"/>
    <col min="11" max="11" width="17.8515625" style="1" customWidth="1"/>
    <col min="12" max="12" width="19.140625" style="1" customWidth="1"/>
    <col min="13" max="13" width="14.28125" style="1" hidden="1" customWidth="1"/>
    <col min="14" max="14" width="21.140625" style="1" customWidth="1"/>
    <col min="15" max="15" width="13.8515625" style="1" customWidth="1"/>
    <col min="16" max="16" width="18.28125" style="1" customWidth="1"/>
    <col min="17" max="16384" width="9.140625" style="1" customWidth="1"/>
  </cols>
  <sheetData>
    <row r="1" spans="1:4" ht="13.5" customHeight="1">
      <c r="A1" s="154" t="s">
        <v>0</v>
      </c>
      <c r="B1" s="154"/>
      <c r="C1" s="155"/>
      <c r="D1" s="155"/>
    </row>
    <row r="2" spans="1:4" ht="15" hidden="1">
      <c r="A2" s="154"/>
      <c r="B2" s="154"/>
      <c r="C2" s="155"/>
      <c r="D2" s="155"/>
    </row>
    <row r="3" spans="1:4" ht="15">
      <c r="A3" s="154"/>
      <c r="B3" s="154"/>
      <c r="C3" s="155"/>
      <c r="D3" s="155"/>
    </row>
    <row r="4" spans="1:16" ht="15" customHeight="1">
      <c r="A4" s="156" t="s">
        <v>202</v>
      </c>
      <c r="B4" s="156"/>
      <c r="C4" s="156"/>
      <c r="D4" s="156"/>
      <c r="E4" s="156"/>
      <c r="F4" s="156"/>
      <c r="G4" s="156"/>
      <c r="H4" s="156"/>
      <c r="I4" s="156"/>
      <c r="J4" s="156"/>
      <c r="K4" s="156"/>
      <c r="L4" s="156"/>
      <c r="M4" s="156"/>
      <c r="N4" s="156"/>
      <c r="O4" s="156"/>
      <c r="P4" s="156"/>
    </row>
    <row r="5" spans="1:4" ht="0.75" customHeight="1">
      <c r="A5" s="157"/>
      <c r="B5" s="157"/>
      <c r="C5" s="158"/>
      <c r="D5" s="158"/>
    </row>
    <row r="6" spans="1:16" ht="12.75" customHeight="1" thickBot="1">
      <c r="A6" s="159" t="s">
        <v>1</v>
      </c>
      <c r="B6" s="159"/>
      <c r="C6" s="159"/>
      <c r="D6" s="159"/>
      <c r="E6" s="159"/>
      <c r="F6" s="159"/>
      <c r="G6" s="159"/>
      <c r="H6" s="159"/>
      <c r="I6" s="159"/>
      <c r="J6" s="159"/>
      <c r="K6" s="159"/>
      <c r="L6" s="159"/>
      <c r="M6" s="159"/>
      <c r="N6" s="159"/>
      <c r="O6" s="159"/>
      <c r="P6" s="159"/>
    </row>
    <row r="7" spans="1:16" s="4" customFormat="1" ht="24" customHeight="1">
      <c r="A7" s="3"/>
      <c r="B7" s="143"/>
      <c r="C7" s="144" t="s">
        <v>2</v>
      </c>
      <c r="D7" s="146" t="s">
        <v>3</v>
      </c>
      <c r="E7" s="149">
        <v>2020</v>
      </c>
      <c r="F7" s="149"/>
      <c r="G7" s="149"/>
      <c r="H7" s="150"/>
      <c r="I7" s="151">
        <v>2021</v>
      </c>
      <c r="J7" s="149"/>
      <c r="K7" s="149"/>
      <c r="L7" s="149"/>
      <c r="M7" s="149"/>
      <c r="N7" s="149"/>
      <c r="O7" s="150"/>
      <c r="P7" s="152" t="s">
        <v>201</v>
      </c>
    </row>
    <row r="8" spans="1:16" s="4" customFormat="1" ht="24" customHeight="1">
      <c r="A8" s="134" t="s">
        <v>4</v>
      </c>
      <c r="B8" s="143"/>
      <c r="C8" s="145"/>
      <c r="D8" s="147"/>
      <c r="E8" s="136" t="s">
        <v>5</v>
      </c>
      <c r="F8" s="138" t="s">
        <v>203</v>
      </c>
      <c r="G8" s="138" t="s">
        <v>6</v>
      </c>
      <c r="H8" s="140" t="s">
        <v>7</v>
      </c>
      <c r="I8" s="136" t="s">
        <v>206</v>
      </c>
      <c r="J8" s="136" t="s">
        <v>205</v>
      </c>
      <c r="K8" s="136" t="s">
        <v>203</v>
      </c>
      <c r="L8" s="142" t="s">
        <v>208</v>
      </c>
      <c r="M8" s="136" t="s">
        <v>207</v>
      </c>
      <c r="N8" s="142" t="s">
        <v>209</v>
      </c>
      <c r="O8" s="136" t="s">
        <v>8</v>
      </c>
      <c r="P8" s="153"/>
    </row>
    <row r="9" spans="1:16" s="4" customFormat="1" ht="57.75" customHeight="1">
      <c r="A9" s="135"/>
      <c r="B9" s="143"/>
      <c r="C9" s="145"/>
      <c r="D9" s="148"/>
      <c r="E9" s="137"/>
      <c r="F9" s="139"/>
      <c r="G9" s="139"/>
      <c r="H9" s="141"/>
      <c r="I9" s="137"/>
      <c r="J9" s="137"/>
      <c r="K9" s="137"/>
      <c r="L9" s="139"/>
      <c r="M9" s="137"/>
      <c r="N9" s="139"/>
      <c r="O9" s="137"/>
      <c r="P9" s="153"/>
    </row>
    <row r="10" spans="1:16" s="4" customFormat="1" ht="21" customHeight="1">
      <c r="A10" s="12"/>
      <c r="B10" s="14"/>
      <c r="C10" s="13">
        <v>1</v>
      </c>
      <c r="D10" s="11">
        <v>2</v>
      </c>
      <c r="E10" s="11">
        <v>3</v>
      </c>
      <c r="F10" s="11">
        <v>4</v>
      </c>
      <c r="G10" s="11">
        <v>5</v>
      </c>
      <c r="H10" s="11">
        <v>6</v>
      </c>
      <c r="I10" s="11">
        <v>7</v>
      </c>
      <c r="J10" s="11">
        <v>8</v>
      </c>
      <c r="K10" s="11">
        <v>9</v>
      </c>
      <c r="L10" s="11">
        <v>10</v>
      </c>
      <c r="M10" s="11">
        <v>11</v>
      </c>
      <c r="N10" s="11">
        <v>12</v>
      </c>
      <c r="O10" s="11">
        <v>13</v>
      </c>
      <c r="P10" s="11">
        <v>14</v>
      </c>
    </row>
    <row r="11" spans="1:16" s="5" customFormat="1" ht="33" customHeight="1" thickBot="1">
      <c r="A11" s="78" t="s">
        <v>9</v>
      </c>
      <c r="B11" s="79" t="s">
        <v>211</v>
      </c>
      <c r="C11" s="80" t="s">
        <v>10</v>
      </c>
      <c r="D11" s="81" t="s">
        <v>9</v>
      </c>
      <c r="E11" s="15">
        <f>E12+E80</f>
        <v>377104710.47</v>
      </c>
      <c r="F11" s="15">
        <f>F12+F80</f>
        <v>83635726.32</v>
      </c>
      <c r="G11" s="15">
        <f>F11-E11</f>
        <v>-293468984.15000004</v>
      </c>
      <c r="H11" s="16">
        <f>F11/E11</f>
        <v>0.221783828199233</v>
      </c>
      <c r="I11" s="15">
        <f>I12+I80</f>
        <v>384585336.5</v>
      </c>
      <c r="J11" s="15">
        <f>J12+J80</f>
        <v>79257540</v>
      </c>
      <c r="K11" s="15">
        <f>K12+K80</f>
        <v>88453838.85000001</v>
      </c>
      <c r="L11" s="15">
        <f>K11-J11</f>
        <v>9196298.850000009</v>
      </c>
      <c r="M11" s="16">
        <f>K11/J11</f>
        <v>1.1160305864905724</v>
      </c>
      <c r="N11" s="15">
        <f>K11-I11</f>
        <v>-296131497.65</v>
      </c>
      <c r="O11" s="16">
        <f>K11/I11</f>
        <v>0.2299979496228141</v>
      </c>
      <c r="P11" s="15">
        <f>K11-F11</f>
        <v>4818112.530000016</v>
      </c>
    </row>
    <row r="12" spans="1:16" s="5" customFormat="1" ht="33" customHeight="1">
      <c r="A12" s="78"/>
      <c r="B12" s="82" t="s">
        <v>212</v>
      </c>
      <c r="C12" s="83" t="s">
        <v>11</v>
      </c>
      <c r="D12" s="84"/>
      <c r="E12" s="17">
        <f>E13+E39+E40+E62+E66+E76</f>
        <v>307201484.37</v>
      </c>
      <c r="F12" s="17">
        <f>F13+F39+F40+F62+F66+F76</f>
        <v>68954627.1</v>
      </c>
      <c r="G12" s="17">
        <f>F12-E12</f>
        <v>-238246857.27</v>
      </c>
      <c r="H12" s="18">
        <f>F12/E12</f>
        <v>0.22446059217913666</v>
      </c>
      <c r="I12" s="17">
        <f>I13+I39+I40+I62+I66+I76</f>
        <v>299535800</v>
      </c>
      <c r="J12" s="17">
        <f>J13+J39+J40+J62+J66+J76</f>
        <v>68671500</v>
      </c>
      <c r="K12" s="17">
        <f>K13+K39+K40+K62+K66+K76</f>
        <v>69710924.52000001</v>
      </c>
      <c r="L12" s="19">
        <f>K12-J12</f>
        <v>1039424.5200000107</v>
      </c>
      <c r="M12" s="18">
        <f>I12/G12</f>
        <v>-1.257249742692482</v>
      </c>
      <c r="N12" s="19">
        <f>K12-I12</f>
        <v>-229824875.48</v>
      </c>
      <c r="O12" s="18">
        <f>K12/I12</f>
        <v>0.23272985906859886</v>
      </c>
      <c r="P12" s="17">
        <f>K12-F12</f>
        <v>756297.4200000167</v>
      </c>
    </row>
    <row r="13" spans="1:16" s="6" customFormat="1" ht="118.5" customHeight="1" outlineLevel="2">
      <c r="A13" s="85" t="s">
        <v>12</v>
      </c>
      <c r="B13" s="86" t="s">
        <v>213</v>
      </c>
      <c r="C13" s="87" t="s">
        <v>13</v>
      </c>
      <c r="D13" s="88" t="s">
        <v>12</v>
      </c>
      <c r="E13" s="20">
        <v>159097905.64</v>
      </c>
      <c r="F13" s="21">
        <v>35662629.25</v>
      </c>
      <c r="G13" s="22">
        <f>F13-E13</f>
        <v>-123435276.38999999</v>
      </c>
      <c r="H13" s="23">
        <f>F13/E13</f>
        <v>0.22415524017453686</v>
      </c>
      <c r="I13" s="20">
        <v>161175000</v>
      </c>
      <c r="J13" s="24">
        <v>35178200</v>
      </c>
      <c r="K13" s="25">
        <v>34114843.95</v>
      </c>
      <c r="L13" s="20">
        <f>K13-J13</f>
        <v>-1063356.049999997</v>
      </c>
      <c r="M13" s="23">
        <f>K13/J13</f>
        <v>0.969772300743074</v>
      </c>
      <c r="N13" s="20">
        <f>K13-I13</f>
        <v>-127060156.05</v>
      </c>
      <c r="O13" s="23">
        <f aca="true" t="shared" si="0" ref="O13:O78">K13/I13</f>
        <v>0.2116633718008376</v>
      </c>
      <c r="P13" s="20">
        <f>K13-F13</f>
        <v>-1547785.299999997</v>
      </c>
    </row>
    <row r="14" spans="1:16" s="6" customFormat="1" ht="81" customHeight="1" outlineLevel="2">
      <c r="A14" s="85"/>
      <c r="B14" s="89"/>
      <c r="C14" s="90"/>
      <c r="D14" s="91"/>
      <c r="E14" s="26"/>
      <c r="F14" s="27"/>
      <c r="G14" s="28"/>
      <c r="H14" s="29"/>
      <c r="I14" s="26"/>
      <c r="J14" s="27"/>
      <c r="K14" s="30"/>
      <c r="L14" s="26"/>
      <c r="M14" s="29"/>
      <c r="N14" s="26"/>
      <c r="O14" s="29"/>
      <c r="P14" s="26"/>
    </row>
    <row r="15" spans="1:16" s="6" customFormat="1" ht="15.75" hidden="1" outlineLevel="3">
      <c r="A15" s="85" t="s">
        <v>14</v>
      </c>
      <c r="B15" s="89"/>
      <c r="C15" s="92" t="s">
        <v>15</v>
      </c>
      <c r="D15" s="93" t="s">
        <v>14</v>
      </c>
      <c r="E15" s="31"/>
      <c r="F15" s="31"/>
      <c r="G15" s="32">
        <f aca="true" t="shared" si="1" ref="G15:G40">F15-E15</f>
        <v>0</v>
      </c>
      <c r="H15" s="33" t="e">
        <f aca="true" t="shared" si="2" ref="H15:H40">F15/E15</f>
        <v>#DIV/0!</v>
      </c>
      <c r="I15" s="31">
        <v>148555700</v>
      </c>
      <c r="J15" s="31"/>
      <c r="K15" s="31"/>
      <c r="L15" s="31"/>
      <c r="M15" s="34" t="e">
        <f aca="true" t="shared" si="3" ref="M15:M75">I15/G15</f>
        <v>#DIV/0!</v>
      </c>
      <c r="N15" s="31"/>
      <c r="O15" s="34">
        <f t="shared" si="0"/>
        <v>0</v>
      </c>
      <c r="P15" s="35">
        <f aca="true" t="shared" si="4" ref="P15:P40">K15-F15</f>
        <v>0</v>
      </c>
    </row>
    <row r="16" spans="1:16" s="6" customFormat="1" ht="210" hidden="1" outlineLevel="4">
      <c r="A16" s="85" t="s">
        <v>16</v>
      </c>
      <c r="B16" s="94"/>
      <c r="C16" s="95" t="s">
        <v>17</v>
      </c>
      <c r="D16" s="96" t="s">
        <v>16</v>
      </c>
      <c r="E16" s="36"/>
      <c r="F16" s="36"/>
      <c r="G16" s="37">
        <f t="shared" si="1"/>
        <v>0</v>
      </c>
      <c r="H16" s="38" t="e">
        <f t="shared" si="2"/>
        <v>#DIV/0!</v>
      </c>
      <c r="I16" s="36">
        <v>148555700</v>
      </c>
      <c r="J16" s="36"/>
      <c r="K16" s="36"/>
      <c r="L16" s="36"/>
      <c r="M16" s="39" t="e">
        <f t="shared" si="3"/>
        <v>#DIV/0!</v>
      </c>
      <c r="N16" s="36"/>
      <c r="O16" s="39">
        <f t="shared" si="0"/>
        <v>0</v>
      </c>
      <c r="P16" s="40">
        <f t="shared" si="4"/>
        <v>0</v>
      </c>
    </row>
    <row r="17" spans="1:16" s="6" customFormat="1" ht="210" hidden="1" outlineLevel="5">
      <c r="A17" s="85" t="s">
        <v>16</v>
      </c>
      <c r="B17" s="94"/>
      <c r="C17" s="95" t="s">
        <v>18</v>
      </c>
      <c r="D17" s="96" t="s">
        <v>16</v>
      </c>
      <c r="E17" s="36"/>
      <c r="F17" s="36"/>
      <c r="G17" s="37">
        <f t="shared" si="1"/>
        <v>0</v>
      </c>
      <c r="H17" s="38" t="e">
        <f t="shared" si="2"/>
        <v>#DIV/0!</v>
      </c>
      <c r="I17" s="36">
        <v>148555700</v>
      </c>
      <c r="J17" s="36"/>
      <c r="K17" s="36"/>
      <c r="L17" s="36"/>
      <c r="M17" s="39" t="e">
        <f t="shared" si="3"/>
        <v>#DIV/0!</v>
      </c>
      <c r="N17" s="36"/>
      <c r="O17" s="39">
        <f t="shared" si="0"/>
        <v>0</v>
      </c>
      <c r="P17" s="40">
        <f t="shared" si="4"/>
        <v>0</v>
      </c>
    </row>
    <row r="18" spans="1:16" s="6" customFormat="1" ht="210" hidden="1" outlineLevel="5">
      <c r="A18" s="85" t="s">
        <v>19</v>
      </c>
      <c r="B18" s="94"/>
      <c r="C18" s="95" t="s">
        <v>20</v>
      </c>
      <c r="D18" s="96" t="s">
        <v>19</v>
      </c>
      <c r="E18" s="36"/>
      <c r="F18" s="36"/>
      <c r="G18" s="37">
        <f t="shared" si="1"/>
        <v>0</v>
      </c>
      <c r="H18" s="38" t="e">
        <f t="shared" si="2"/>
        <v>#DIV/0!</v>
      </c>
      <c r="I18" s="36">
        <v>0</v>
      </c>
      <c r="J18" s="36"/>
      <c r="K18" s="36"/>
      <c r="L18" s="36"/>
      <c r="M18" s="39" t="e">
        <f t="shared" si="3"/>
        <v>#DIV/0!</v>
      </c>
      <c r="N18" s="36"/>
      <c r="O18" s="39" t="e">
        <f t="shared" si="0"/>
        <v>#DIV/0!</v>
      </c>
      <c r="P18" s="40">
        <f t="shared" si="4"/>
        <v>0</v>
      </c>
    </row>
    <row r="19" spans="1:16" s="6" customFormat="1" ht="210" hidden="1" outlineLevel="5">
      <c r="A19" s="85" t="s">
        <v>21</v>
      </c>
      <c r="B19" s="94"/>
      <c r="C19" s="95" t="s">
        <v>18</v>
      </c>
      <c r="D19" s="96" t="s">
        <v>21</v>
      </c>
      <c r="E19" s="36"/>
      <c r="F19" s="36"/>
      <c r="G19" s="37">
        <f t="shared" si="1"/>
        <v>0</v>
      </c>
      <c r="H19" s="38" t="e">
        <f t="shared" si="2"/>
        <v>#DIV/0!</v>
      </c>
      <c r="I19" s="36">
        <v>0</v>
      </c>
      <c r="J19" s="36"/>
      <c r="K19" s="36"/>
      <c r="L19" s="36"/>
      <c r="M19" s="39" t="e">
        <f t="shared" si="3"/>
        <v>#DIV/0!</v>
      </c>
      <c r="N19" s="36"/>
      <c r="O19" s="39" t="e">
        <f t="shared" si="0"/>
        <v>#DIV/0!</v>
      </c>
      <c r="P19" s="40">
        <f t="shared" si="4"/>
        <v>0</v>
      </c>
    </row>
    <row r="20" spans="1:16" s="6" customFormat="1" ht="210" hidden="1" outlineLevel="5">
      <c r="A20" s="85" t="s">
        <v>22</v>
      </c>
      <c r="B20" s="94"/>
      <c r="C20" s="95" t="s">
        <v>18</v>
      </c>
      <c r="D20" s="96" t="s">
        <v>22</v>
      </c>
      <c r="E20" s="36"/>
      <c r="F20" s="36"/>
      <c r="G20" s="37">
        <f t="shared" si="1"/>
        <v>0</v>
      </c>
      <c r="H20" s="38" t="e">
        <f t="shared" si="2"/>
        <v>#DIV/0!</v>
      </c>
      <c r="I20" s="36">
        <v>0</v>
      </c>
      <c r="J20" s="36"/>
      <c r="K20" s="36"/>
      <c r="L20" s="36"/>
      <c r="M20" s="39" t="e">
        <f t="shared" si="3"/>
        <v>#DIV/0!</v>
      </c>
      <c r="N20" s="36"/>
      <c r="O20" s="39" t="e">
        <f t="shared" si="0"/>
        <v>#DIV/0!</v>
      </c>
      <c r="P20" s="40">
        <f t="shared" si="4"/>
        <v>0</v>
      </c>
    </row>
    <row r="21" spans="1:16" s="6" customFormat="1" ht="210" hidden="1" outlineLevel="5">
      <c r="A21" s="85" t="s">
        <v>23</v>
      </c>
      <c r="B21" s="94"/>
      <c r="C21" s="95" t="s">
        <v>20</v>
      </c>
      <c r="D21" s="96" t="s">
        <v>23</v>
      </c>
      <c r="E21" s="36"/>
      <c r="F21" s="36"/>
      <c r="G21" s="37">
        <f t="shared" si="1"/>
        <v>0</v>
      </c>
      <c r="H21" s="38" t="e">
        <f t="shared" si="2"/>
        <v>#DIV/0!</v>
      </c>
      <c r="I21" s="36">
        <v>0</v>
      </c>
      <c r="J21" s="36"/>
      <c r="K21" s="36"/>
      <c r="L21" s="36"/>
      <c r="M21" s="39" t="e">
        <f t="shared" si="3"/>
        <v>#DIV/0!</v>
      </c>
      <c r="N21" s="36"/>
      <c r="O21" s="39" t="e">
        <f t="shared" si="0"/>
        <v>#DIV/0!</v>
      </c>
      <c r="P21" s="40">
        <f t="shared" si="4"/>
        <v>0</v>
      </c>
    </row>
    <row r="22" spans="1:16" s="6" customFormat="1" ht="15.75" hidden="1" outlineLevel="3">
      <c r="A22" s="85" t="s">
        <v>24</v>
      </c>
      <c r="B22" s="94"/>
      <c r="C22" s="95" t="s">
        <v>15</v>
      </c>
      <c r="D22" s="96" t="s">
        <v>24</v>
      </c>
      <c r="E22" s="36"/>
      <c r="F22" s="36"/>
      <c r="G22" s="37">
        <f t="shared" si="1"/>
        <v>0</v>
      </c>
      <c r="H22" s="38" t="e">
        <f t="shared" si="2"/>
        <v>#DIV/0!</v>
      </c>
      <c r="I22" s="36">
        <v>750300</v>
      </c>
      <c r="J22" s="36"/>
      <c r="K22" s="36"/>
      <c r="L22" s="36"/>
      <c r="M22" s="39" t="e">
        <f t="shared" si="3"/>
        <v>#DIV/0!</v>
      </c>
      <c r="N22" s="36"/>
      <c r="O22" s="39">
        <f t="shared" si="0"/>
        <v>0</v>
      </c>
      <c r="P22" s="40">
        <f t="shared" si="4"/>
        <v>0</v>
      </c>
    </row>
    <row r="23" spans="1:16" s="6" customFormat="1" ht="330" hidden="1" outlineLevel="4">
      <c r="A23" s="85" t="s">
        <v>25</v>
      </c>
      <c r="B23" s="94"/>
      <c r="C23" s="95" t="s">
        <v>26</v>
      </c>
      <c r="D23" s="96" t="s">
        <v>25</v>
      </c>
      <c r="E23" s="36"/>
      <c r="F23" s="36"/>
      <c r="G23" s="37">
        <f t="shared" si="1"/>
        <v>0</v>
      </c>
      <c r="H23" s="38" t="e">
        <f t="shared" si="2"/>
        <v>#DIV/0!</v>
      </c>
      <c r="I23" s="36">
        <v>750300</v>
      </c>
      <c r="J23" s="36"/>
      <c r="K23" s="36"/>
      <c r="L23" s="36"/>
      <c r="M23" s="39" t="e">
        <f t="shared" si="3"/>
        <v>#DIV/0!</v>
      </c>
      <c r="N23" s="36"/>
      <c r="O23" s="39">
        <f t="shared" si="0"/>
        <v>0</v>
      </c>
      <c r="P23" s="40">
        <f t="shared" si="4"/>
        <v>0</v>
      </c>
    </row>
    <row r="24" spans="1:16" s="6" customFormat="1" ht="330" hidden="1" outlineLevel="5">
      <c r="A24" s="85" t="s">
        <v>25</v>
      </c>
      <c r="B24" s="94"/>
      <c r="C24" s="95" t="s">
        <v>27</v>
      </c>
      <c r="D24" s="96" t="s">
        <v>25</v>
      </c>
      <c r="E24" s="36"/>
      <c r="F24" s="36"/>
      <c r="G24" s="37">
        <f t="shared" si="1"/>
        <v>0</v>
      </c>
      <c r="H24" s="38" t="e">
        <f t="shared" si="2"/>
        <v>#DIV/0!</v>
      </c>
      <c r="I24" s="36">
        <v>750300</v>
      </c>
      <c r="J24" s="36"/>
      <c r="K24" s="36"/>
      <c r="L24" s="36"/>
      <c r="M24" s="39" t="e">
        <f t="shared" si="3"/>
        <v>#DIV/0!</v>
      </c>
      <c r="N24" s="36"/>
      <c r="O24" s="39">
        <f t="shared" si="0"/>
        <v>0</v>
      </c>
      <c r="P24" s="40">
        <f t="shared" si="4"/>
        <v>0</v>
      </c>
    </row>
    <row r="25" spans="1:16" s="6" customFormat="1" ht="330" hidden="1" outlineLevel="5">
      <c r="A25" s="85" t="s">
        <v>28</v>
      </c>
      <c r="B25" s="94"/>
      <c r="C25" s="95" t="s">
        <v>27</v>
      </c>
      <c r="D25" s="96" t="s">
        <v>28</v>
      </c>
      <c r="E25" s="36"/>
      <c r="F25" s="36"/>
      <c r="G25" s="37">
        <f t="shared" si="1"/>
        <v>0</v>
      </c>
      <c r="H25" s="38" t="e">
        <f t="shared" si="2"/>
        <v>#DIV/0!</v>
      </c>
      <c r="I25" s="36">
        <v>0</v>
      </c>
      <c r="J25" s="36"/>
      <c r="K25" s="36"/>
      <c r="L25" s="36"/>
      <c r="M25" s="39" t="e">
        <f t="shared" si="3"/>
        <v>#DIV/0!</v>
      </c>
      <c r="N25" s="36"/>
      <c r="O25" s="39" t="e">
        <f t="shared" si="0"/>
        <v>#DIV/0!</v>
      </c>
      <c r="P25" s="40">
        <f t="shared" si="4"/>
        <v>0</v>
      </c>
    </row>
    <row r="26" spans="1:16" s="6" customFormat="1" ht="15.75" hidden="1" outlineLevel="5">
      <c r="A26" s="85" t="s">
        <v>29</v>
      </c>
      <c r="B26" s="94"/>
      <c r="C26" s="95">
        <v>1.82101020200121E+19</v>
      </c>
      <c r="D26" s="96" t="s">
        <v>29</v>
      </c>
      <c r="E26" s="36"/>
      <c r="F26" s="36"/>
      <c r="G26" s="37">
        <f t="shared" si="1"/>
        <v>0</v>
      </c>
      <c r="H26" s="38" t="e">
        <f t="shared" si="2"/>
        <v>#DIV/0!</v>
      </c>
      <c r="I26" s="36">
        <v>0</v>
      </c>
      <c r="J26" s="36"/>
      <c r="K26" s="36"/>
      <c r="L26" s="36"/>
      <c r="M26" s="39" t="e">
        <f t="shared" si="3"/>
        <v>#DIV/0!</v>
      </c>
      <c r="N26" s="36"/>
      <c r="O26" s="39" t="e">
        <f t="shared" si="0"/>
        <v>#DIV/0!</v>
      </c>
      <c r="P26" s="40">
        <f t="shared" si="4"/>
        <v>0</v>
      </c>
    </row>
    <row r="27" spans="1:16" s="6" customFormat="1" ht="330" hidden="1" outlineLevel="5">
      <c r="A27" s="85" t="s">
        <v>30</v>
      </c>
      <c r="B27" s="94"/>
      <c r="C27" s="95" t="s">
        <v>27</v>
      </c>
      <c r="D27" s="96" t="s">
        <v>30</v>
      </c>
      <c r="E27" s="36"/>
      <c r="F27" s="36"/>
      <c r="G27" s="37">
        <f t="shared" si="1"/>
        <v>0</v>
      </c>
      <c r="H27" s="38" t="e">
        <f t="shared" si="2"/>
        <v>#DIV/0!</v>
      </c>
      <c r="I27" s="36">
        <v>0</v>
      </c>
      <c r="J27" s="36"/>
      <c r="K27" s="36"/>
      <c r="L27" s="36"/>
      <c r="M27" s="39" t="e">
        <f t="shared" si="3"/>
        <v>#DIV/0!</v>
      </c>
      <c r="N27" s="36"/>
      <c r="O27" s="39" t="e">
        <f t="shared" si="0"/>
        <v>#DIV/0!</v>
      </c>
      <c r="P27" s="40">
        <f t="shared" si="4"/>
        <v>0</v>
      </c>
    </row>
    <row r="28" spans="1:16" s="6" customFormat="1" ht="15.75" hidden="1" outlineLevel="3">
      <c r="A28" s="85" t="s">
        <v>31</v>
      </c>
      <c r="B28" s="94"/>
      <c r="C28" s="95" t="s">
        <v>15</v>
      </c>
      <c r="D28" s="96" t="s">
        <v>31</v>
      </c>
      <c r="E28" s="36"/>
      <c r="F28" s="36"/>
      <c r="G28" s="37">
        <f t="shared" si="1"/>
        <v>0</v>
      </c>
      <c r="H28" s="38" t="e">
        <f t="shared" si="2"/>
        <v>#DIV/0!</v>
      </c>
      <c r="I28" s="36">
        <v>450200</v>
      </c>
      <c r="J28" s="36"/>
      <c r="K28" s="36"/>
      <c r="L28" s="36"/>
      <c r="M28" s="39" t="e">
        <f t="shared" si="3"/>
        <v>#DIV/0!</v>
      </c>
      <c r="N28" s="36"/>
      <c r="O28" s="39">
        <f t="shared" si="0"/>
        <v>0</v>
      </c>
      <c r="P28" s="40">
        <f t="shared" si="4"/>
        <v>0</v>
      </c>
    </row>
    <row r="29" spans="1:16" s="6" customFormat="1" ht="120" hidden="1" outlineLevel="4">
      <c r="A29" s="85" t="s">
        <v>32</v>
      </c>
      <c r="B29" s="94"/>
      <c r="C29" s="95" t="s">
        <v>33</v>
      </c>
      <c r="D29" s="96" t="s">
        <v>32</v>
      </c>
      <c r="E29" s="36"/>
      <c r="F29" s="36"/>
      <c r="G29" s="37">
        <f t="shared" si="1"/>
        <v>0</v>
      </c>
      <c r="H29" s="38" t="e">
        <f t="shared" si="2"/>
        <v>#DIV/0!</v>
      </c>
      <c r="I29" s="36">
        <v>450200</v>
      </c>
      <c r="J29" s="36"/>
      <c r="K29" s="36"/>
      <c r="L29" s="36"/>
      <c r="M29" s="39" t="e">
        <f t="shared" si="3"/>
        <v>#DIV/0!</v>
      </c>
      <c r="N29" s="36"/>
      <c r="O29" s="39">
        <f t="shared" si="0"/>
        <v>0</v>
      </c>
      <c r="P29" s="40">
        <f t="shared" si="4"/>
        <v>0</v>
      </c>
    </row>
    <row r="30" spans="1:16" s="6" customFormat="1" ht="120" hidden="1" outlineLevel="5">
      <c r="A30" s="85" t="s">
        <v>32</v>
      </c>
      <c r="B30" s="94"/>
      <c r="C30" s="95" t="s">
        <v>34</v>
      </c>
      <c r="D30" s="96" t="s">
        <v>32</v>
      </c>
      <c r="E30" s="36"/>
      <c r="F30" s="36"/>
      <c r="G30" s="37">
        <f t="shared" si="1"/>
        <v>0</v>
      </c>
      <c r="H30" s="38" t="e">
        <f t="shared" si="2"/>
        <v>#DIV/0!</v>
      </c>
      <c r="I30" s="36">
        <v>450200</v>
      </c>
      <c r="J30" s="36"/>
      <c r="K30" s="36"/>
      <c r="L30" s="36"/>
      <c r="M30" s="39" t="e">
        <f t="shared" si="3"/>
        <v>#DIV/0!</v>
      </c>
      <c r="N30" s="36"/>
      <c r="O30" s="39">
        <f t="shared" si="0"/>
        <v>0</v>
      </c>
      <c r="P30" s="40">
        <f t="shared" si="4"/>
        <v>0</v>
      </c>
    </row>
    <row r="31" spans="1:16" s="6" customFormat="1" ht="120" hidden="1" outlineLevel="5">
      <c r="A31" s="85" t="s">
        <v>35</v>
      </c>
      <c r="B31" s="94"/>
      <c r="C31" s="95" t="s">
        <v>36</v>
      </c>
      <c r="D31" s="96" t="s">
        <v>35</v>
      </c>
      <c r="E31" s="36"/>
      <c r="F31" s="36"/>
      <c r="G31" s="37">
        <f t="shared" si="1"/>
        <v>0</v>
      </c>
      <c r="H31" s="38" t="e">
        <f t="shared" si="2"/>
        <v>#DIV/0!</v>
      </c>
      <c r="I31" s="36">
        <v>0</v>
      </c>
      <c r="J31" s="36"/>
      <c r="K31" s="36"/>
      <c r="L31" s="36"/>
      <c r="M31" s="39" t="e">
        <f t="shared" si="3"/>
        <v>#DIV/0!</v>
      </c>
      <c r="N31" s="36"/>
      <c r="O31" s="39" t="e">
        <f t="shared" si="0"/>
        <v>#DIV/0!</v>
      </c>
      <c r="P31" s="40">
        <f t="shared" si="4"/>
        <v>0</v>
      </c>
    </row>
    <row r="32" spans="1:16" s="6" customFormat="1" ht="15.75" hidden="1" outlineLevel="5">
      <c r="A32" s="85" t="s">
        <v>37</v>
      </c>
      <c r="B32" s="94"/>
      <c r="C32" s="95">
        <v>1.82101020300121E+19</v>
      </c>
      <c r="D32" s="96" t="s">
        <v>37</v>
      </c>
      <c r="E32" s="36"/>
      <c r="F32" s="36"/>
      <c r="G32" s="37">
        <f t="shared" si="1"/>
        <v>0</v>
      </c>
      <c r="H32" s="38" t="e">
        <f t="shared" si="2"/>
        <v>#DIV/0!</v>
      </c>
      <c r="I32" s="36">
        <v>0</v>
      </c>
      <c r="J32" s="36"/>
      <c r="K32" s="36"/>
      <c r="L32" s="36"/>
      <c r="M32" s="39" t="e">
        <f t="shared" si="3"/>
        <v>#DIV/0!</v>
      </c>
      <c r="N32" s="36"/>
      <c r="O32" s="39" t="e">
        <f t="shared" si="0"/>
        <v>#DIV/0!</v>
      </c>
      <c r="P32" s="40">
        <f t="shared" si="4"/>
        <v>0</v>
      </c>
    </row>
    <row r="33" spans="1:16" s="6" customFormat="1" ht="120" hidden="1" outlineLevel="5">
      <c r="A33" s="85" t="s">
        <v>38</v>
      </c>
      <c r="B33" s="94"/>
      <c r="C33" s="95" t="s">
        <v>36</v>
      </c>
      <c r="D33" s="96" t="s">
        <v>38</v>
      </c>
      <c r="E33" s="36"/>
      <c r="F33" s="36"/>
      <c r="G33" s="37">
        <f t="shared" si="1"/>
        <v>0</v>
      </c>
      <c r="H33" s="38" t="e">
        <f t="shared" si="2"/>
        <v>#DIV/0!</v>
      </c>
      <c r="I33" s="36">
        <v>0</v>
      </c>
      <c r="J33" s="36"/>
      <c r="K33" s="36"/>
      <c r="L33" s="36"/>
      <c r="M33" s="39" t="e">
        <f t="shared" si="3"/>
        <v>#DIV/0!</v>
      </c>
      <c r="N33" s="36"/>
      <c r="O33" s="39" t="e">
        <f t="shared" si="0"/>
        <v>#DIV/0!</v>
      </c>
      <c r="P33" s="40">
        <f t="shared" si="4"/>
        <v>0</v>
      </c>
    </row>
    <row r="34" spans="1:16" s="6" customFormat="1" ht="120" hidden="1" outlineLevel="5">
      <c r="A34" s="85" t="s">
        <v>39</v>
      </c>
      <c r="B34" s="94"/>
      <c r="C34" s="95" t="s">
        <v>36</v>
      </c>
      <c r="D34" s="96" t="s">
        <v>39</v>
      </c>
      <c r="E34" s="36"/>
      <c r="F34" s="36"/>
      <c r="G34" s="37">
        <f t="shared" si="1"/>
        <v>0</v>
      </c>
      <c r="H34" s="38" t="e">
        <f t="shared" si="2"/>
        <v>#DIV/0!</v>
      </c>
      <c r="I34" s="36">
        <v>0</v>
      </c>
      <c r="J34" s="36"/>
      <c r="K34" s="36"/>
      <c r="L34" s="36"/>
      <c r="M34" s="39" t="e">
        <f t="shared" si="3"/>
        <v>#DIV/0!</v>
      </c>
      <c r="N34" s="36"/>
      <c r="O34" s="39" t="e">
        <f t="shared" si="0"/>
        <v>#DIV/0!</v>
      </c>
      <c r="P34" s="40">
        <f t="shared" si="4"/>
        <v>0</v>
      </c>
    </row>
    <row r="35" spans="1:16" s="6" customFormat="1" ht="15.75" hidden="1" outlineLevel="3">
      <c r="A35" s="85" t="s">
        <v>40</v>
      </c>
      <c r="B35" s="94"/>
      <c r="C35" s="95" t="s">
        <v>15</v>
      </c>
      <c r="D35" s="96" t="s">
        <v>40</v>
      </c>
      <c r="E35" s="36"/>
      <c r="F35" s="36"/>
      <c r="G35" s="37">
        <f t="shared" si="1"/>
        <v>0</v>
      </c>
      <c r="H35" s="38" t="e">
        <f t="shared" si="2"/>
        <v>#DIV/0!</v>
      </c>
      <c r="I35" s="36">
        <v>300100</v>
      </c>
      <c r="J35" s="36"/>
      <c r="K35" s="36"/>
      <c r="L35" s="36"/>
      <c r="M35" s="39" t="e">
        <f t="shared" si="3"/>
        <v>#DIV/0!</v>
      </c>
      <c r="N35" s="36"/>
      <c r="O35" s="39">
        <f t="shared" si="0"/>
        <v>0</v>
      </c>
      <c r="P35" s="40">
        <f t="shared" si="4"/>
        <v>0</v>
      </c>
    </row>
    <row r="36" spans="1:16" s="6" customFormat="1" ht="270" hidden="1" outlineLevel="4">
      <c r="A36" s="85" t="s">
        <v>41</v>
      </c>
      <c r="B36" s="94"/>
      <c r="C36" s="95" t="s">
        <v>42</v>
      </c>
      <c r="D36" s="96" t="s">
        <v>41</v>
      </c>
      <c r="E36" s="36"/>
      <c r="F36" s="36"/>
      <c r="G36" s="37">
        <f t="shared" si="1"/>
        <v>0</v>
      </c>
      <c r="H36" s="38" t="e">
        <f t="shared" si="2"/>
        <v>#DIV/0!</v>
      </c>
      <c r="I36" s="36">
        <v>300100</v>
      </c>
      <c r="J36" s="36"/>
      <c r="K36" s="36"/>
      <c r="L36" s="36"/>
      <c r="M36" s="39" t="e">
        <f t="shared" si="3"/>
        <v>#DIV/0!</v>
      </c>
      <c r="N36" s="36"/>
      <c r="O36" s="39">
        <f t="shared" si="0"/>
        <v>0</v>
      </c>
      <c r="P36" s="40">
        <f t="shared" si="4"/>
        <v>0</v>
      </c>
    </row>
    <row r="37" spans="1:16" s="6" customFormat="1" ht="270" hidden="1" outlineLevel="5">
      <c r="A37" s="85" t="s">
        <v>41</v>
      </c>
      <c r="B37" s="94"/>
      <c r="C37" s="95" t="s">
        <v>43</v>
      </c>
      <c r="D37" s="96" t="s">
        <v>41</v>
      </c>
      <c r="E37" s="36"/>
      <c r="F37" s="36"/>
      <c r="G37" s="37">
        <f t="shared" si="1"/>
        <v>0</v>
      </c>
      <c r="H37" s="38" t="e">
        <f t="shared" si="2"/>
        <v>#DIV/0!</v>
      </c>
      <c r="I37" s="36">
        <v>300100</v>
      </c>
      <c r="J37" s="36"/>
      <c r="K37" s="36"/>
      <c r="L37" s="36"/>
      <c r="M37" s="39" t="e">
        <f t="shared" si="3"/>
        <v>#DIV/0!</v>
      </c>
      <c r="N37" s="36"/>
      <c r="O37" s="39">
        <f t="shared" si="0"/>
        <v>0</v>
      </c>
      <c r="P37" s="40">
        <f t="shared" si="4"/>
        <v>0</v>
      </c>
    </row>
    <row r="38" spans="1:16" s="6" customFormat="1" ht="409.5" hidden="1" outlineLevel="5">
      <c r="A38" s="85" t="s">
        <v>44</v>
      </c>
      <c r="B38" s="94"/>
      <c r="C38" s="95" t="s">
        <v>45</v>
      </c>
      <c r="D38" s="96" t="s">
        <v>44</v>
      </c>
      <c r="E38" s="36"/>
      <c r="F38" s="36"/>
      <c r="G38" s="37">
        <f t="shared" si="1"/>
        <v>0</v>
      </c>
      <c r="H38" s="38" t="e">
        <f t="shared" si="2"/>
        <v>#DIV/0!</v>
      </c>
      <c r="I38" s="36">
        <v>0</v>
      </c>
      <c r="J38" s="36"/>
      <c r="K38" s="36"/>
      <c r="L38" s="36"/>
      <c r="M38" s="39" t="e">
        <f t="shared" si="3"/>
        <v>#DIV/0!</v>
      </c>
      <c r="N38" s="36"/>
      <c r="O38" s="39" t="e">
        <f t="shared" si="0"/>
        <v>#DIV/0!</v>
      </c>
      <c r="P38" s="40">
        <f t="shared" si="4"/>
        <v>0</v>
      </c>
    </row>
    <row r="39" spans="1:16" s="6" customFormat="1" ht="39.75" customHeight="1" outlineLevel="2" collapsed="1">
      <c r="A39" s="85" t="s">
        <v>46</v>
      </c>
      <c r="B39" s="94" t="s">
        <v>214</v>
      </c>
      <c r="C39" s="95" t="s">
        <v>47</v>
      </c>
      <c r="D39" s="96" t="s">
        <v>46</v>
      </c>
      <c r="E39" s="36">
        <v>7176597.37</v>
      </c>
      <c r="F39" s="36">
        <v>1748968.54</v>
      </c>
      <c r="G39" s="37">
        <f t="shared" si="1"/>
        <v>-5427628.83</v>
      </c>
      <c r="H39" s="38">
        <f t="shared" si="2"/>
        <v>0.24370442562531552</v>
      </c>
      <c r="I39" s="36">
        <v>8487800</v>
      </c>
      <c r="J39" s="36">
        <v>1884300</v>
      </c>
      <c r="K39" s="36">
        <v>1903140.63</v>
      </c>
      <c r="L39" s="20">
        <f>K39-J39</f>
        <v>18840.62999999989</v>
      </c>
      <c r="M39" s="39">
        <f t="shared" si="3"/>
        <v>-1.563813640513808</v>
      </c>
      <c r="N39" s="36">
        <f>K39-I39</f>
        <v>-6584659.37</v>
      </c>
      <c r="O39" s="39">
        <f t="shared" si="0"/>
        <v>0.22422072032800017</v>
      </c>
      <c r="P39" s="40">
        <f t="shared" si="4"/>
        <v>154172.08999999985</v>
      </c>
    </row>
    <row r="40" spans="1:16" s="6" customFormat="1" ht="42.75" customHeight="1" outlineLevel="1">
      <c r="A40" s="85" t="s">
        <v>48</v>
      </c>
      <c r="B40" s="94" t="s">
        <v>215</v>
      </c>
      <c r="C40" s="95" t="s">
        <v>49</v>
      </c>
      <c r="D40" s="96" t="s">
        <v>48</v>
      </c>
      <c r="E40" s="41">
        <f>E42+E52+E56</f>
        <v>37393274.59</v>
      </c>
      <c r="F40" s="41">
        <f>F42+F52+F56</f>
        <v>11306777.14</v>
      </c>
      <c r="G40" s="37">
        <f t="shared" si="1"/>
        <v>-26086497.450000003</v>
      </c>
      <c r="H40" s="38">
        <f t="shared" si="2"/>
        <v>0.3023746185369854</v>
      </c>
      <c r="I40" s="36">
        <f>I41+I42+I52+I56</f>
        <v>29033000</v>
      </c>
      <c r="J40" s="36">
        <f>J41+J42+J52+J56</f>
        <v>13325000</v>
      </c>
      <c r="K40" s="36">
        <f>K41+K42+K52+K56</f>
        <v>13458475.049999999</v>
      </c>
      <c r="L40" s="20">
        <f>K40-J40</f>
        <v>133475.04999999888</v>
      </c>
      <c r="M40" s="39">
        <f t="shared" si="3"/>
        <v>-1.1129512521045632</v>
      </c>
      <c r="N40" s="36">
        <f>N41+N42+N52+N56</f>
        <v>-15574524.95</v>
      </c>
      <c r="O40" s="39">
        <f t="shared" si="0"/>
        <v>0.46355784968828573</v>
      </c>
      <c r="P40" s="40">
        <f t="shared" si="4"/>
        <v>2151697.9099999983</v>
      </c>
    </row>
    <row r="41" spans="1:16" s="6" customFormat="1" ht="24.75" customHeight="1" outlineLevel="1">
      <c r="A41" s="85"/>
      <c r="B41" s="94" t="s">
        <v>216</v>
      </c>
      <c r="C41" s="97" t="s">
        <v>199</v>
      </c>
      <c r="D41" s="98" t="s">
        <v>200</v>
      </c>
      <c r="E41" s="42"/>
      <c r="F41" s="42"/>
      <c r="G41" s="43">
        <f>F41-E41</f>
        <v>0</v>
      </c>
      <c r="H41" s="44"/>
      <c r="I41" s="42">
        <v>9780000</v>
      </c>
      <c r="J41" s="42">
        <v>2745000</v>
      </c>
      <c r="K41" s="42">
        <v>2574803.77</v>
      </c>
      <c r="L41" s="42">
        <f>K41-J41</f>
        <v>-170196.22999999998</v>
      </c>
      <c r="M41" s="44" t="e">
        <f t="shared" si="3"/>
        <v>#DIV/0!</v>
      </c>
      <c r="N41" s="42">
        <f>K41-I41</f>
        <v>-7205196.23</v>
      </c>
      <c r="O41" s="44">
        <f t="shared" si="0"/>
        <v>0.2632723691206544</v>
      </c>
      <c r="P41" s="42">
        <f>K41-F41</f>
        <v>2574803.77</v>
      </c>
    </row>
    <row r="42" spans="1:16" ht="15" outlineLevel="2">
      <c r="A42" s="99" t="s">
        <v>50</v>
      </c>
      <c r="B42" s="100" t="s">
        <v>217</v>
      </c>
      <c r="C42" s="97" t="s">
        <v>51</v>
      </c>
      <c r="D42" s="98" t="s">
        <v>50</v>
      </c>
      <c r="E42" s="42">
        <v>28333741.47</v>
      </c>
      <c r="F42" s="42">
        <v>8333735.73</v>
      </c>
      <c r="G42" s="43">
        <f>F42-E42</f>
        <v>-20000005.74</v>
      </c>
      <c r="H42" s="44">
        <f>F42/E42</f>
        <v>0.29412761243776536</v>
      </c>
      <c r="I42" s="42">
        <v>7500000</v>
      </c>
      <c r="J42" s="42">
        <v>7500000</v>
      </c>
      <c r="K42" s="42">
        <v>7040220.49</v>
      </c>
      <c r="L42" s="42">
        <f aca="true" t="shared" si="5" ref="L42:L56">K42-J42</f>
        <v>-459779.5099999998</v>
      </c>
      <c r="M42" s="44">
        <f t="shared" si="3"/>
        <v>-0.3749998923750309</v>
      </c>
      <c r="N42" s="42">
        <f>K42-I42</f>
        <v>-459779.5099999998</v>
      </c>
      <c r="O42" s="44">
        <f t="shared" si="0"/>
        <v>0.9386960653333334</v>
      </c>
      <c r="P42" s="42">
        <f>K42-F42</f>
        <v>-1293515.2400000002</v>
      </c>
    </row>
    <row r="43" spans="1:16" ht="15" customHeight="1" hidden="1" outlineLevel="3">
      <c r="A43" s="99" t="s">
        <v>52</v>
      </c>
      <c r="B43" s="100"/>
      <c r="C43" s="97" t="s">
        <v>15</v>
      </c>
      <c r="D43" s="98" t="s">
        <v>52</v>
      </c>
      <c r="E43" s="42"/>
      <c r="F43" s="42"/>
      <c r="G43" s="43">
        <f aca="true" t="shared" si="6" ref="G43:G56">F43-E43</f>
        <v>0</v>
      </c>
      <c r="H43" s="44" t="e">
        <f aca="true" t="shared" si="7" ref="H43:H56">F43/E43</f>
        <v>#DIV/0!</v>
      </c>
      <c r="I43" s="42">
        <v>57591300</v>
      </c>
      <c r="J43" s="42"/>
      <c r="K43" s="42"/>
      <c r="L43" s="42">
        <f t="shared" si="5"/>
        <v>0</v>
      </c>
      <c r="M43" s="44" t="e">
        <f t="shared" si="3"/>
        <v>#DIV/0!</v>
      </c>
      <c r="N43" s="42">
        <f aca="true" t="shared" si="8" ref="N43:N56">K43-I43</f>
        <v>-57591300</v>
      </c>
      <c r="O43" s="44">
        <f t="shared" si="0"/>
        <v>0</v>
      </c>
      <c r="P43" s="42">
        <f aca="true" t="shared" si="9" ref="P43:P56">K43-F43</f>
        <v>0</v>
      </c>
    </row>
    <row r="44" spans="1:16" ht="57" hidden="1" outlineLevel="4">
      <c r="A44" s="99" t="s">
        <v>53</v>
      </c>
      <c r="B44" s="100"/>
      <c r="C44" s="97" t="s">
        <v>54</v>
      </c>
      <c r="D44" s="98" t="s">
        <v>53</v>
      </c>
      <c r="E44" s="42"/>
      <c r="F44" s="42"/>
      <c r="G44" s="43">
        <f t="shared" si="6"/>
        <v>0</v>
      </c>
      <c r="H44" s="44" t="e">
        <f t="shared" si="7"/>
        <v>#DIV/0!</v>
      </c>
      <c r="I44" s="42">
        <v>57591300</v>
      </c>
      <c r="J44" s="42"/>
      <c r="K44" s="42"/>
      <c r="L44" s="42">
        <f t="shared" si="5"/>
        <v>0</v>
      </c>
      <c r="M44" s="44" t="e">
        <f t="shared" si="3"/>
        <v>#DIV/0!</v>
      </c>
      <c r="N44" s="42">
        <f t="shared" si="8"/>
        <v>-57591300</v>
      </c>
      <c r="O44" s="44">
        <f t="shared" si="0"/>
        <v>0</v>
      </c>
      <c r="P44" s="42">
        <f t="shared" si="9"/>
        <v>0</v>
      </c>
    </row>
    <row r="45" spans="1:16" ht="57" hidden="1" outlineLevel="5">
      <c r="A45" s="99" t="s">
        <v>53</v>
      </c>
      <c r="B45" s="100"/>
      <c r="C45" s="97" t="s">
        <v>55</v>
      </c>
      <c r="D45" s="98" t="s">
        <v>53</v>
      </c>
      <c r="E45" s="42"/>
      <c r="F45" s="42"/>
      <c r="G45" s="43">
        <f t="shared" si="6"/>
        <v>0</v>
      </c>
      <c r="H45" s="44" t="e">
        <f t="shared" si="7"/>
        <v>#DIV/0!</v>
      </c>
      <c r="I45" s="42">
        <v>57591300</v>
      </c>
      <c r="J45" s="42"/>
      <c r="K45" s="42"/>
      <c r="L45" s="42">
        <f t="shared" si="5"/>
        <v>0</v>
      </c>
      <c r="M45" s="44" t="e">
        <f t="shared" si="3"/>
        <v>#DIV/0!</v>
      </c>
      <c r="N45" s="42">
        <f t="shared" si="8"/>
        <v>-57591300</v>
      </c>
      <c r="O45" s="44">
        <f t="shared" si="0"/>
        <v>0</v>
      </c>
      <c r="P45" s="42">
        <f t="shared" si="9"/>
        <v>0</v>
      </c>
    </row>
    <row r="46" spans="1:16" ht="57" hidden="1" outlineLevel="5">
      <c r="A46" s="99" t="s">
        <v>56</v>
      </c>
      <c r="B46" s="100"/>
      <c r="C46" s="97" t="s">
        <v>55</v>
      </c>
      <c r="D46" s="98" t="s">
        <v>56</v>
      </c>
      <c r="E46" s="42"/>
      <c r="F46" s="42"/>
      <c r="G46" s="43">
        <f t="shared" si="6"/>
        <v>0</v>
      </c>
      <c r="H46" s="44" t="e">
        <f t="shared" si="7"/>
        <v>#DIV/0!</v>
      </c>
      <c r="I46" s="42">
        <v>0</v>
      </c>
      <c r="J46" s="42"/>
      <c r="K46" s="42"/>
      <c r="L46" s="42">
        <f t="shared" si="5"/>
        <v>0</v>
      </c>
      <c r="M46" s="44" t="e">
        <f t="shared" si="3"/>
        <v>#DIV/0!</v>
      </c>
      <c r="N46" s="42">
        <f t="shared" si="8"/>
        <v>0</v>
      </c>
      <c r="O46" s="44" t="e">
        <f t="shared" si="0"/>
        <v>#DIV/0!</v>
      </c>
      <c r="P46" s="42">
        <f t="shared" si="9"/>
        <v>0</v>
      </c>
    </row>
    <row r="47" spans="1:16" ht="57" hidden="1" outlineLevel="5">
      <c r="A47" s="99" t="s">
        <v>57</v>
      </c>
      <c r="B47" s="100"/>
      <c r="C47" s="97" t="s">
        <v>55</v>
      </c>
      <c r="D47" s="98" t="s">
        <v>57</v>
      </c>
      <c r="E47" s="42"/>
      <c r="F47" s="42"/>
      <c r="G47" s="43">
        <f t="shared" si="6"/>
        <v>0</v>
      </c>
      <c r="H47" s="44" t="e">
        <f t="shared" si="7"/>
        <v>#DIV/0!</v>
      </c>
      <c r="I47" s="42">
        <v>0</v>
      </c>
      <c r="J47" s="42"/>
      <c r="K47" s="42"/>
      <c r="L47" s="42">
        <f t="shared" si="5"/>
        <v>0</v>
      </c>
      <c r="M47" s="44" t="e">
        <f t="shared" si="3"/>
        <v>#DIV/0!</v>
      </c>
      <c r="N47" s="42">
        <f t="shared" si="8"/>
        <v>0</v>
      </c>
      <c r="O47" s="44" t="e">
        <f t="shared" si="0"/>
        <v>#DIV/0!</v>
      </c>
      <c r="P47" s="42">
        <f t="shared" si="9"/>
        <v>0</v>
      </c>
    </row>
    <row r="48" spans="1:16" ht="57" hidden="1" outlineLevel="5">
      <c r="A48" s="99" t="s">
        <v>58</v>
      </c>
      <c r="B48" s="100"/>
      <c r="C48" s="97" t="s">
        <v>55</v>
      </c>
      <c r="D48" s="98" t="s">
        <v>58</v>
      </c>
      <c r="E48" s="42"/>
      <c r="F48" s="42"/>
      <c r="G48" s="43">
        <f t="shared" si="6"/>
        <v>0</v>
      </c>
      <c r="H48" s="44" t="e">
        <f t="shared" si="7"/>
        <v>#DIV/0!</v>
      </c>
      <c r="I48" s="42">
        <v>0</v>
      </c>
      <c r="J48" s="42"/>
      <c r="K48" s="42"/>
      <c r="L48" s="42">
        <f t="shared" si="5"/>
        <v>0</v>
      </c>
      <c r="M48" s="44" t="e">
        <f t="shared" si="3"/>
        <v>#DIV/0!</v>
      </c>
      <c r="N48" s="42">
        <f t="shared" si="8"/>
        <v>0</v>
      </c>
      <c r="O48" s="44" t="e">
        <f t="shared" si="0"/>
        <v>#DIV/0!</v>
      </c>
      <c r="P48" s="42">
        <f t="shared" si="9"/>
        <v>0</v>
      </c>
    </row>
    <row r="49" spans="1:16" ht="15" hidden="1" outlineLevel="3">
      <c r="A49" s="99" t="s">
        <v>59</v>
      </c>
      <c r="B49" s="100"/>
      <c r="C49" s="97" t="s">
        <v>15</v>
      </c>
      <c r="D49" s="98" t="s">
        <v>59</v>
      </c>
      <c r="E49" s="42"/>
      <c r="F49" s="42"/>
      <c r="G49" s="43">
        <f t="shared" si="6"/>
        <v>0</v>
      </c>
      <c r="H49" s="44" t="e">
        <f t="shared" si="7"/>
        <v>#DIV/0!</v>
      </c>
      <c r="I49" s="42">
        <v>0</v>
      </c>
      <c r="J49" s="42"/>
      <c r="K49" s="42"/>
      <c r="L49" s="42">
        <f t="shared" si="5"/>
        <v>0</v>
      </c>
      <c r="M49" s="44" t="e">
        <f t="shared" si="3"/>
        <v>#DIV/0!</v>
      </c>
      <c r="N49" s="42">
        <f t="shared" si="8"/>
        <v>0</v>
      </c>
      <c r="O49" s="44" t="e">
        <f t="shared" si="0"/>
        <v>#DIV/0!</v>
      </c>
      <c r="P49" s="42">
        <f t="shared" si="9"/>
        <v>0</v>
      </c>
    </row>
    <row r="50" spans="1:16" ht="99.75" hidden="1" outlineLevel="4">
      <c r="A50" s="99" t="s">
        <v>60</v>
      </c>
      <c r="B50" s="100"/>
      <c r="C50" s="97" t="s">
        <v>61</v>
      </c>
      <c r="D50" s="98" t="s">
        <v>60</v>
      </c>
      <c r="E50" s="42"/>
      <c r="F50" s="42"/>
      <c r="G50" s="43">
        <f t="shared" si="6"/>
        <v>0</v>
      </c>
      <c r="H50" s="44" t="e">
        <f t="shared" si="7"/>
        <v>#DIV/0!</v>
      </c>
      <c r="I50" s="42">
        <v>0</v>
      </c>
      <c r="J50" s="42"/>
      <c r="K50" s="42"/>
      <c r="L50" s="42">
        <f t="shared" si="5"/>
        <v>0</v>
      </c>
      <c r="M50" s="44" t="e">
        <f t="shared" si="3"/>
        <v>#DIV/0!</v>
      </c>
      <c r="N50" s="42">
        <f t="shared" si="8"/>
        <v>0</v>
      </c>
      <c r="O50" s="44" t="e">
        <f t="shared" si="0"/>
        <v>#DIV/0!</v>
      </c>
      <c r="P50" s="42">
        <f t="shared" si="9"/>
        <v>0</v>
      </c>
    </row>
    <row r="51" spans="1:16" ht="99.75" hidden="1" outlineLevel="5">
      <c r="A51" s="99" t="s">
        <v>62</v>
      </c>
      <c r="B51" s="100"/>
      <c r="C51" s="97" t="s">
        <v>63</v>
      </c>
      <c r="D51" s="98" t="s">
        <v>62</v>
      </c>
      <c r="E51" s="42"/>
      <c r="F51" s="42"/>
      <c r="G51" s="43">
        <f t="shared" si="6"/>
        <v>0</v>
      </c>
      <c r="H51" s="44" t="e">
        <f t="shared" si="7"/>
        <v>#DIV/0!</v>
      </c>
      <c r="I51" s="42">
        <v>0</v>
      </c>
      <c r="J51" s="42"/>
      <c r="K51" s="42"/>
      <c r="L51" s="42">
        <f t="shared" si="5"/>
        <v>0</v>
      </c>
      <c r="M51" s="44" t="e">
        <f t="shared" si="3"/>
        <v>#DIV/0!</v>
      </c>
      <c r="N51" s="42">
        <f t="shared" si="8"/>
        <v>0</v>
      </c>
      <c r="O51" s="44" t="e">
        <f t="shared" si="0"/>
        <v>#DIV/0!</v>
      </c>
      <c r="P51" s="42">
        <f t="shared" si="9"/>
        <v>0</v>
      </c>
    </row>
    <row r="52" spans="1:16" ht="18.75" customHeight="1" outlineLevel="2" collapsed="1">
      <c r="A52" s="99" t="s">
        <v>64</v>
      </c>
      <c r="B52" s="100" t="s">
        <v>218</v>
      </c>
      <c r="C52" s="97" t="s">
        <v>65</v>
      </c>
      <c r="D52" s="98" t="s">
        <v>64</v>
      </c>
      <c r="E52" s="43">
        <v>53855.82</v>
      </c>
      <c r="F52" s="43">
        <v>26.46</v>
      </c>
      <c r="G52" s="43">
        <f t="shared" si="6"/>
        <v>-53829.36</v>
      </c>
      <c r="H52" s="44">
        <f t="shared" si="7"/>
        <v>0.000491311802512709</v>
      </c>
      <c r="I52" s="42">
        <v>53000</v>
      </c>
      <c r="J52" s="42">
        <v>0</v>
      </c>
      <c r="K52" s="43">
        <v>-663.72</v>
      </c>
      <c r="L52" s="42">
        <f t="shared" si="5"/>
        <v>-663.72</v>
      </c>
      <c r="M52" s="44">
        <f t="shared" si="3"/>
        <v>-0.9845927947127738</v>
      </c>
      <c r="N52" s="42">
        <f t="shared" si="8"/>
        <v>-53663.72</v>
      </c>
      <c r="O52" s="44">
        <f t="shared" si="0"/>
        <v>-0.01252301886792453</v>
      </c>
      <c r="P52" s="42">
        <f t="shared" si="9"/>
        <v>-690.1800000000001</v>
      </c>
    </row>
    <row r="53" spans="1:16" ht="15" hidden="1" outlineLevel="3">
      <c r="A53" s="99" t="s">
        <v>66</v>
      </c>
      <c r="B53" s="100"/>
      <c r="C53" s="97" t="s">
        <v>15</v>
      </c>
      <c r="D53" s="98" t="s">
        <v>66</v>
      </c>
      <c r="E53" s="42"/>
      <c r="F53" s="42"/>
      <c r="G53" s="43">
        <f t="shared" si="6"/>
        <v>0</v>
      </c>
      <c r="H53" s="44" t="e">
        <f t="shared" si="7"/>
        <v>#DIV/0!</v>
      </c>
      <c r="I53" s="42"/>
      <c r="J53" s="42"/>
      <c r="K53" s="42"/>
      <c r="L53" s="42">
        <f t="shared" si="5"/>
        <v>0</v>
      </c>
      <c r="M53" s="44" t="e">
        <f t="shared" si="3"/>
        <v>#DIV/0!</v>
      </c>
      <c r="N53" s="42">
        <f t="shared" si="8"/>
        <v>0</v>
      </c>
      <c r="O53" s="44" t="e">
        <f t="shared" si="0"/>
        <v>#DIV/0!</v>
      </c>
      <c r="P53" s="42">
        <f t="shared" si="9"/>
        <v>0</v>
      </c>
    </row>
    <row r="54" spans="1:16" ht="42.75" hidden="1" outlineLevel="4">
      <c r="A54" s="99" t="s">
        <v>67</v>
      </c>
      <c r="B54" s="100"/>
      <c r="C54" s="97" t="s">
        <v>68</v>
      </c>
      <c r="D54" s="98" t="s">
        <v>67</v>
      </c>
      <c r="E54" s="42"/>
      <c r="F54" s="42"/>
      <c r="G54" s="43">
        <f t="shared" si="6"/>
        <v>0</v>
      </c>
      <c r="H54" s="44" t="e">
        <f t="shared" si="7"/>
        <v>#DIV/0!</v>
      </c>
      <c r="I54" s="42"/>
      <c r="J54" s="42"/>
      <c r="K54" s="42"/>
      <c r="L54" s="42">
        <f t="shared" si="5"/>
        <v>0</v>
      </c>
      <c r="M54" s="44" t="e">
        <f t="shared" si="3"/>
        <v>#DIV/0!</v>
      </c>
      <c r="N54" s="42">
        <f t="shared" si="8"/>
        <v>0</v>
      </c>
      <c r="O54" s="44" t="e">
        <f t="shared" si="0"/>
        <v>#DIV/0!</v>
      </c>
      <c r="P54" s="42">
        <f t="shared" si="9"/>
        <v>0</v>
      </c>
    </row>
    <row r="55" spans="1:16" ht="42.75" hidden="1" outlineLevel="5">
      <c r="A55" s="99" t="s">
        <v>67</v>
      </c>
      <c r="B55" s="100"/>
      <c r="C55" s="97" t="s">
        <v>69</v>
      </c>
      <c r="D55" s="98" t="s">
        <v>67</v>
      </c>
      <c r="E55" s="42"/>
      <c r="F55" s="42"/>
      <c r="G55" s="43">
        <f t="shared" si="6"/>
        <v>0</v>
      </c>
      <c r="H55" s="44" t="e">
        <f t="shared" si="7"/>
        <v>#DIV/0!</v>
      </c>
      <c r="I55" s="42"/>
      <c r="J55" s="42"/>
      <c r="K55" s="42"/>
      <c r="L55" s="42">
        <f t="shared" si="5"/>
        <v>0</v>
      </c>
      <c r="M55" s="44" t="e">
        <f t="shared" si="3"/>
        <v>#DIV/0!</v>
      </c>
      <c r="N55" s="42">
        <f t="shared" si="8"/>
        <v>0</v>
      </c>
      <c r="O55" s="44" t="e">
        <f t="shared" si="0"/>
        <v>#DIV/0!</v>
      </c>
      <c r="P55" s="42">
        <f t="shared" si="9"/>
        <v>0</v>
      </c>
    </row>
    <row r="56" spans="1:16" ht="75.75" customHeight="1" outlineLevel="2" collapsed="1">
      <c r="A56" s="99" t="s">
        <v>70</v>
      </c>
      <c r="B56" s="100" t="s">
        <v>219</v>
      </c>
      <c r="C56" s="97" t="s">
        <v>71</v>
      </c>
      <c r="D56" s="98" t="s">
        <v>70</v>
      </c>
      <c r="E56" s="42">
        <v>9005677.3</v>
      </c>
      <c r="F56" s="42">
        <v>2973014.95</v>
      </c>
      <c r="G56" s="43">
        <f t="shared" si="6"/>
        <v>-6032662.350000001</v>
      </c>
      <c r="H56" s="44">
        <f t="shared" si="7"/>
        <v>0.33012674682447257</v>
      </c>
      <c r="I56" s="42">
        <v>11700000</v>
      </c>
      <c r="J56" s="42">
        <v>3080000</v>
      </c>
      <c r="K56" s="42">
        <v>3844114.51</v>
      </c>
      <c r="L56" s="42">
        <f t="shared" si="5"/>
        <v>764114.5099999998</v>
      </c>
      <c r="M56" s="44">
        <f t="shared" si="3"/>
        <v>-1.9394422099556092</v>
      </c>
      <c r="N56" s="42">
        <f t="shared" si="8"/>
        <v>-7855885.49</v>
      </c>
      <c r="O56" s="44">
        <f t="shared" si="0"/>
        <v>0.3285567957264957</v>
      </c>
      <c r="P56" s="42">
        <f t="shared" si="9"/>
        <v>871099.5599999996</v>
      </c>
    </row>
    <row r="57" spans="1:16" ht="15" hidden="1" outlineLevel="3">
      <c r="A57" s="99" t="s">
        <v>72</v>
      </c>
      <c r="B57" s="100"/>
      <c r="C57" s="97" t="s">
        <v>15</v>
      </c>
      <c r="D57" s="98" t="s">
        <v>72</v>
      </c>
      <c r="E57" s="43"/>
      <c r="F57" s="43"/>
      <c r="G57" s="43"/>
      <c r="H57" s="44" t="e">
        <f>E57/#REF!</f>
        <v>#REF!</v>
      </c>
      <c r="I57" s="42">
        <v>8300000</v>
      </c>
      <c r="J57" s="42"/>
      <c r="K57" s="42">
        <v>401120</v>
      </c>
      <c r="L57" s="42"/>
      <c r="M57" s="44" t="e">
        <f t="shared" si="3"/>
        <v>#DIV/0!</v>
      </c>
      <c r="N57" s="42"/>
      <c r="O57" s="44">
        <f t="shared" si="0"/>
        <v>0.04832771084337349</v>
      </c>
      <c r="P57" s="42" t="e">
        <f>E57-#REF!</f>
        <v>#REF!</v>
      </c>
    </row>
    <row r="58" spans="1:16" ht="85.5" hidden="1" outlineLevel="4">
      <c r="A58" s="99" t="s">
        <v>73</v>
      </c>
      <c r="B58" s="100"/>
      <c r="C58" s="97" t="s">
        <v>74</v>
      </c>
      <c r="D58" s="98" t="s">
        <v>73</v>
      </c>
      <c r="E58" s="43"/>
      <c r="F58" s="43"/>
      <c r="G58" s="43"/>
      <c r="H58" s="44" t="e">
        <f>E58/#REF!</f>
        <v>#REF!</v>
      </c>
      <c r="I58" s="42">
        <v>8300000</v>
      </c>
      <c r="J58" s="42"/>
      <c r="K58" s="42">
        <v>401120</v>
      </c>
      <c r="L58" s="42"/>
      <c r="M58" s="44" t="e">
        <f t="shared" si="3"/>
        <v>#DIV/0!</v>
      </c>
      <c r="N58" s="42"/>
      <c r="O58" s="44">
        <f t="shared" si="0"/>
        <v>0.04832771084337349</v>
      </c>
      <c r="P58" s="42" t="e">
        <f>E58-#REF!</f>
        <v>#REF!</v>
      </c>
    </row>
    <row r="59" spans="1:16" ht="99.75" hidden="1" outlineLevel="5">
      <c r="A59" s="99" t="s">
        <v>73</v>
      </c>
      <c r="B59" s="100"/>
      <c r="C59" s="97" t="s">
        <v>75</v>
      </c>
      <c r="D59" s="98" t="s">
        <v>73</v>
      </c>
      <c r="E59" s="43"/>
      <c r="F59" s="43"/>
      <c r="G59" s="43"/>
      <c r="H59" s="44" t="e">
        <f>E59/#REF!</f>
        <v>#REF!</v>
      </c>
      <c r="I59" s="42">
        <v>8300000</v>
      </c>
      <c r="J59" s="42"/>
      <c r="K59" s="42">
        <v>0</v>
      </c>
      <c r="L59" s="42"/>
      <c r="M59" s="44" t="e">
        <f t="shared" si="3"/>
        <v>#DIV/0!</v>
      </c>
      <c r="N59" s="42"/>
      <c r="O59" s="44">
        <f t="shared" si="0"/>
        <v>0</v>
      </c>
      <c r="P59" s="42" t="e">
        <f>E59-#REF!</f>
        <v>#REF!</v>
      </c>
    </row>
    <row r="60" spans="1:16" ht="99.75" hidden="1" outlineLevel="5">
      <c r="A60" s="99" t="s">
        <v>76</v>
      </c>
      <c r="B60" s="100"/>
      <c r="C60" s="97" t="s">
        <v>75</v>
      </c>
      <c r="D60" s="98" t="s">
        <v>76</v>
      </c>
      <c r="E60" s="43"/>
      <c r="F60" s="43"/>
      <c r="G60" s="43"/>
      <c r="H60" s="44" t="e">
        <f>E60/#REF!</f>
        <v>#REF!</v>
      </c>
      <c r="I60" s="42">
        <v>0</v>
      </c>
      <c r="J60" s="42"/>
      <c r="K60" s="42">
        <v>401106.8</v>
      </c>
      <c r="L60" s="42"/>
      <c r="M60" s="44" t="e">
        <f t="shared" si="3"/>
        <v>#DIV/0!</v>
      </c>
      <c r="N60" s="42"/>
      <c r="O60" s="44" t="e">
        <f t="shared" si="0"/>
        <v>#DIV/0!</v>
      </c>
      <c r="P60" s="42" t="e">
        <f>E60-#REF!</f>
        <v>#REF!</v>
      </c>
    </row>
    <row r="61" spans="1:16" ht="99.75" hidden="1" outlineLevel="5">
      <c r="A61" s="99" t="s">
        <v>77</v>
      </c>
      <c r="B61" s="100"/>
      <c r="C61" s="97" t="s">
        <v>75</v>
      </c>
      <c r="D61" s="98" t="s">
        <v>77</v>
      </c>
      <c r="E61" s="43"/>
      <c r="F61" s="43"/>
      <c r="G61" s="43"/>
      <c r="H61" s="44" t="e">
        <f>E61/#REF!</f>
        <v>#REF!</v>
      </c>
      <c r="I61" s="42">
        <v>0</v>
      </c>
      <c r="J61" s="42"/>
      <c r="K61" s="42">
        <v>13.2</v>
      </c>
      <c r="L61" s="42"/>
      <c r="M61" s="44" t="e">
        <f t="shared" si="3"/>
        <v>#DIV/0!</v>
      </c>
      <c r="N61" s="42"/>
      <c r="O61" s="44" t="e">
        <f t="shared" si="0"/>
        <v>#DIV/0!</v>
      </c>
      <c r="P61" s="42" t="e">
        <f>E61-#REF!</f>
        <v>#REF!</v>
      </c>
    </row>
    <row r="62" spans="1:16" s="6" customFormat="1" ht="22.5" customHeight="1" outlineLevel="1" collapsed="1">
      <c r="A62" s="85" t="s">
        <v>78</v>
      </c>
      <c r="B62" s="94" t="s">
        <v>220</v>
      </c>
      <c r="C62" s="95" t="s">
        <v>79</v>
      </c>
      <c r="D62" s="96" t="s">
        <v>78</v>
      </c>
      <c r="E62" s="41">
        <f>E63+E64+E65</f>
        <v>92448214.24000001</v>
      </c>
      <c r="F62" s="41">
        <f>F63+F64+F65</f>
        <v>17718526.029999997</v>
      </c>
      <c r="G62" s="41">
        <f>F62-E62</f>
        <v>-74729688.21000001</v>
      </c>
      <c r="H62" s="39">
        <f aca="true" t="shared" si="10" ref="H62:H72">F62/E62</f>
        <v>0.19165893225370315</v>
      </c>
      <c r="I62" s="36">
        <f>I63+I64+I65</f>
        <v>89800000</v>
      </c>
      <c r="J62" s="36">
        <f>J63+J64+J65</f>
        <v>15879000</v>
      </c>
      <c r="K62" s="36">
        <f>K63+K64+K65</f>
        <v>17988669.69</v>
      </c>
      <c r="L62" s="36">
        <f>K62-J62</f>
        <v>2109669.6900000013</v>
      </c>
      <c r="M62" s="39">
        <f t="shared" si="3"/>
        <v>-1.2016643204458513</v>
      </c>
      <c r="N62" s="36">
        <f>N63+N64+N65</f>
        <v>-71811330.31</v>
      </c>
      <c r="O62" s="39">
        <f t="shared" si="0"/>
        <v>0.20031926158129176</v>
      </c>
      <c r="P62" s="36">
        <f aca="true" t="shared" si="11" ref="P62:P72">K62-F62</f>
        <v>270143.6600000039</v>
      </c>
    </row>
    <row r="63" spans="1:16" ht="28.5" outlineLevel="2">
      <c r="A63" s="99" t="s">
        <v>80</v>
      </c>
      <c r="B63" s="100" t="s">
        <v>221</v>
      </c>
      <c r="C63" s="97" t="s">
        <v>81</v>
      </c>
      <c r="D63" s="98" t="s">
        <v>80</v>
      </c>
      <c r="E63" s="42">
        <v>13866864.29</v>
      </c>
      <c r="F63" s="42">
        <v>1178971.37</v>
      </c>
      <c r="G63" s="43">
        <f>F63-E63</f>
        <v>-12687892.919999998</v>
      </c>
      <c r="H63" s="44">
        <f t="shared" si="10"/>
        <v>0.0850207621091531</v>
      </c>
      <c r="I63" s="42">
        <v>15000000</v>
      </c>
      <c r="J63" s="42">
        <v>820000</v>
      </c>
      <c r="K63" s="42">
        <v>1188436.46</v>
      </c>
      <c r="L63" s="42">
        <f>K63-J63</f>
        <v>368436.45999999996</v>
      </c>
      <c r="M63" s="44">
        <f t="shared" si="3"/>
        <v>-1.1822293973143023</v>
      </c>
      <c r="N63" s="42">
        <f>K63-I63</f>
        <v>-13811563.54</v>
      </c>
      <c r="O63" s="44">
        <f t="shared" si="0"/>
        <v>0.07922909733333333</v>
      </c>
      <c r="P63" s="42">
        <f t="shared" si="11"/>
        <v>9465.089999999851</v>
      </c>
    </row>
    <row r="64" spans="1:16" ht="164.25" customHeight="1" outlineLevel="4">
      <c r="A64" s="99" t="s">
        <v>82</v>
      </c>
      <c r="B64" s="100" t="s">
        <v>222</v>
      </c>
      <c r="C64" s="97" t="s">
        <v>83</v>
      </c>
      <c r="D64" s="98" t="s">
        <v>82</v>
      </c>
      <c r="E64" s="42">
        <v>61411555.27</v>
      </c>
      <c r="F64" s="42">
        <v>15436208.44</v>
      </c>
      <c r="G64" s="43">
        <f>F64-E64</f>
        <v>-45975346.830000006</v>
      </c>
      <c r="H64" s="44">
        <f t="shared" si="10"/>
        <v>0.25135674177495876</v>
      </c>
      <c r="I64" s="42">
        <v>58000000</v>
      </c>
      <c r="J64" s="42">
        <v>14000000</v>
      </c>
      <c r="K64" s="42">
        <v>14542187.46</v>
      </c>
      <c r="L64" s="42">
        <f>K64-J64</f>
        <v>542187.4600000009</v>
      </c>
      <c r="M64" s="44">
        <f t="shared" si="3"/>
        <v>-1.2615456760872898</v>
      </c>
      <c r="N64" s="42">
        <f>K64-I64</f>
        <v>-43457812.54</v>
      </c>
      <c r="O64" s="44">
        <f t="shared" si="0"/>
        <v>0.25072737</v>
      </c>
      <c r="P64" s="42">
        <f t="shared" si="11"/>
        <v>-894020.9799999986</v>
      </c>
    </row>
    <row r="65" spans="1:16" ht="97.5" customHeight="1" outlineLevel="4">
      <c r="A65" s="99" t="s">
        <v>84</v>
      </c>
      <c r="B65" s="100" t="s">
        <v>223</v>
      </c>
      <c r="C65" s="97" t="s">
        <v>85</v>
      </c>
      <c r="D65" s="98" t="s">
        <v>84</v>
      </c>
      <c r="E65" s="42">
        <v>17169794.68</v>
      </c>
      <c r="F65" s="42">
        <v>1103346.22</v>
      </c>
      <c r="G65" s="43">
        <f>F65-E65</f>
        <v>-16066448.459999999</v>
      </c>
      <c r="H65" s="44">
        <f t="shared" si="10"/>
        <v>0.06426088608300119</v>
      </c>
      <c r="I65" s="42">
        <v>16800000</v>
      </c>
      <c r="J65" s="42">
        <v>1059000</v>
      </c>
      <c r="K65" s="42">
        <v>2258045.77</v>
      </c>
      <c r="L65" s="42">
        <f>K65-J65</f>
        <v>1199045.77</v>
      </c>
      <c r="M65" s="44">
        <f t="shared" si="3"/>
        <v>-1.0456573549422759</v>
      </c>
      <c r="N65" s="42">
        <f>K65-I65</f>
        <v>-14541954.23</v>
      </c>
      <c r="O65" s="44">
        <f t="shared" si="0"/>
        <v>0.13440748630952382</v>
      </c>
      <c r="P65" s="42">
        <f t="shared" si="11"/>
        <v>1154699.55</v>
      </c>
    </row>
    <row r="66" spans="1:16" s="6" customFormat="1" ht="32.25" customHeight="1" outlineLevel="1">
      <c r="A66" s="85" t="s">
        <v>86</v>
      </c>
      <c r="B66" s="94" t="s">
        <v>224</v>
      </c>
      <c r="C66" s="95" t="s">
        <v>87</v>
      </c>
      <c r="D66" s="96" t="s">
        <v>86</v>
      </c>
      <c r="E66" s="41">
        <f>E67+E72</f>
        <v>11083424.32</v>
      </c>
      <c r="F66" s="41">
        <f>F67+F72</f>
        <v>2517726.14</v>
      </c>
      <c r="G66" s="41">
        <f>G67+G72</f>
        <v>-8565698.18</v>
      </c>
      <c r="H66" s="39">
        <f t="shared" si="10"/>
        <v>0.22716139591053752</v>
      </c>
      <c r="I66" s="36">
        <f>I67+I72</f>
        <v>11040000</v>
      </c>
      <c r="J66" s="36">
        <f>J67+J72</f>
        <v>2405000</v>
      </c>
      <c r="K66" s="36">
        <f>K67+K72</f>
        <v>2246036</v>
      </c>
      <c r="L66" s="36">
        <f>K66-J66</f>
        <v>-158964</v>
      </c>
      <c r="M66" s="39">
        <f t="shared" si="3"/>
        <v>-1.288861662879651</v>
      </c>
      <c r="N66" s="36">
        <f>N67+N72</f>
        <v>-8793964</v>
      </c>
      <c r="O66" s="39">
        <f t="shared" si="0"/>
        <v>0.20344528985507246</v>
      </c>
      <c r="P66" s="36">
        <f t="shared" si="11"/>
        <v>-271690.14000000013</v>
      </c>
    </row>
    <row r="67" spans="1:16" ht="91.5" customHeight="1" outlineLevel="2">
      <c r="A67" s="99" t="s">
        <v>88</v>
      </c>
      <c r="B67" s="100" t="s">
        <v>225</v>
      </c>
      <c r="C67" s="97" t="s">
        <v>89</v>
      </c>
      <c r="D67" s="98" t="s">
        <v>88</v>
      </c>
      <c r="E67" s="42">
        <v>10963424.32</v>
      </c>
      <c r="F67" s="42">
        <v>2432726.14</v>
      </c>
      <c r="G67" s="43">
        <f aca="true" t="shared" si="12" ref="G67:G72">F67-E67</f>
        <v>-8530698.18</v>
      </c>
      <c r="H67" s="44">
        <f t="shared" si="10"/>
        <v>0.22189473553095135</v>
      </c>
      <c r="I67" s="42">
        <v>11000000</v>
      </c>
      <c r="J67" s="42">
        <v>2400000</v>
      </c>
      <c r="K67" s="42">
        <v>2246036</v>
      </c>
      <c r="L67" s="42">
        <f>K67-J67</f>
        <v>-153964</v>
      </c>
      <c r="M67" s="44">
        <f t="shared" si="3"/>
        <v>-1.289460694528991</v>
      </c>
      <c r="N67" s="42">
        <f aca="true" t="shared" si="13" ref="N67:N72">K67-I67</f>
        <v>-8753964</v>
      </c>
      <c r="O67" s="44">
        <f t="shared" si="0"/>
        <v>0.2041850909090909</v>
      </c>
      <c r="P67" s="42">
        <f t="shared" si="11"/>
        <v>-186690.14000000013</v>
      </c>
    </row>
    <row r="68" spans="1:16" ht="15" hidden="1" outlineLevel="3">
      <c r="A68" s="99" t="s">
        <v>90</v>
      </c>
      <c r="B68" s="100"/>
      <c r="C68" s="97" t="s">
        <v>15</v>
      </c>
      <c r="D68" s="98" t="s">
        <v>90</v>
      </c>
      <c r="E68" s="42"/>
      <c r="F68" s="42"/>
      <c r="G68" s="43">
        <f t="shared" si="12"/>
        <v>0</v>
      </c>
      <c r="H68" s="44" t="e">
        <f t="shared" si="10"/>
        <v>#DIV/0!</v>
      </c>
      <c r="I68" s="42"/>
      <c r="J68" s="42"/>
      <c r="K68" s="42"/>
      <c r="L68" s="42">
        <f>I68-G68</f>
        <v>0</v>
      </c>
      <c r="M68" s="44" t="e">
        <f t="shared" si="3"/>
        <v>#DIV/0!</v>
      </c>
      <c r="N68" s="42">
        <f t="shared" si="13"/>
        <v>0</v>
      </c>
      <c r="O68" s="44" t="e">
        <f t="shared" si="0"/>
        <v>#DIV/0!</v>
      </c>
      <c r="P68" s="42">
        <f t="shared" si="11"/>
        <v>0</v>
      </c>
    </row>
    <row r="69" spans="1:16" ht="114" hidden="1" outlineLevel="4">
      <c r="A69" s="99" t="s">
        <v>91</v>
      </c>
      <c r="B69" s="100"/>
      <c r="C69" s="97" t="s">
        <v>92</v>
      </c>
      <c r="D69" s="98" t="s">
        <v>91</v>
      </c>
      <c r="E69" s="42"/>
      <c r="F69" s="42"/>
      <c r="G69" s="43">
        <f t="shared" si="12"/>
        <v>0</v>
      </c>
      <c r="H69" s="44" t="e">
        <f t="shared" si="10"/>
        <v>#DIV/0!</v>
      </c>
      <c r="I69" s="42"/>
      <c r="J69" s="42"/>
      <c r="K69" s="42"/>
      <c r="L69" s="42">
        <f>I69-G69</f>
        <v>0</v>
      </c>
      <c r="M69" s="44" t="e">
        <f t="shared" si="3"/>
        <v>#DIV/0!</v>
      </c>
      <c r="N69" s="42">
        <f t="shared" si="13"/>
        <v>0</v>
      </c>
      <c r="O69" s="44" t="e">
        <f t="shared" si="0"/>
        <v>#DIV/0!</v>
      </c>
      <c r="P69" s="42">
        <f t="shared" si="11"/>
        <v>0</v>
      </c>
    </row>
    <row r="70" spans="1:16" ht="128.25" hidden="1" outlineLevel="5">
      <c r="A70" s="99" t="s">
        <v>91</v>
      </c>
      <c r="B70" s="100"/>
      <c r="C70" s="97" t="s">
        <v>93</v>
      </c>
      <c r="D70" s="98" t="s">
        <v>91</v>
      </c>
      <c r="E70" s="42"/>
      <c r="F70" s="42"/>
      <c r="G70" s="43">
        <f t="shared" si="12"/>
        <v>0</v>
      </c>
      <c r="H70" s="44" t="e">
        <f t="shared" si="10"/>
        <v>#DIV/0!</v>
      </c>
      <c r="I70" s="42"/>
      <c r="J70" s="42"/>
      <c r="K70" s="42"/>
      <c r="L70" s="42">
        <f>I70-G70</f>
        <v>0</v>
      </c>
      <c r="M70" s="44" t="e">
        <f t="shared" si="3"/>
        <v>#DIV/0!</v>
      </c>
      <c r="N70" s="42">
        <f t="shared" si="13"/>
        <v>0</v>
      </c>
      <c r="O70" s="44" t="e">
        <f t="shared" si="0"/>
        <v>#DIV/0!</v>
      </c>
      <c r="P70" s="42">
        <f t="shared" si="11"/>
        <v>0</v>
      </c>
    </row>
    <row r="71" spans="1:16" ht="171" hidden="1" outlineLevel="5">
      <c r="A71" s="99" t="s">
        <v>94</v>
      </c>
      <c r="B71" s="100"/>
      <c r="C71" s="97" t="s">
        <v>95</v>
      </c>
      <c r="D71" s="98" t="s">
        <v>94</v>
      </c>
      <c r="E71" s="42"/>
      <c r="F71" s="42"/>
      <c r="G71" s="43">
        <f t="shared" si="12"/>
        <v>0</v>
      </c>
      <c r="H71" s="44" t="e">
        <f t="shared" si="10"/>
        <v>#DIV/0!</v>
      </c>
      <c r="I71" s="42"/>
      <c r="J71" s="42"/>
      <c r="K71" s="42"/>
      <c r="L71" s="42">
        <f>I71-G71</f>
        <v>0</v>
      </c>
      <c r="M71" s="44" t="e">
        <f t="shared" si="3"/>
        <v>#DIV/0!</v>
      </c>
      <c r="N71" s="42">
        <f t="shared" si="13"/>
        <v>0</v>
      </c>
      <c r="O71" s="44" t="e">
        <f t="shared" si="0"/>
        <v>#DIV/0!</v>
      </c>
      <c r="P71" s="42">
        <f t="shared" si="11"/>
        <v>0</v>
      </c>
    </row>
    <row r="72" spans="1:16" ht="78.75" customHeight="1" outlineLevel="2" collapsed="1">
      <c r="A72" s="99" t="s">
        <v>96</v>
      </c>
      <c r="B72" s="100" t="s">
        <v>226</v>
      </c>
      <c r="C72" s="97" t="s">
        <v>97</v>
      </c>
      <c r="D72" s="98" t="s">
        <v>96</v>
      </c>
      <c r="E72" s="43">
        <v>120000</v>
      </c>
      <c r="F72" s="43">
        <v>85000</v>
      </c>
      <c r="G72" s="43">
        <f t="shared" si="12"/>
        <v>-35000</v>
      </c>
      <c r="H72" s="44">
        <f t="shared" si="10"/>
        <v>0.7083333333333334</v>
      </c>
      <c r="I72" s="42">
        <v>40000</v>
      </c>
      <c r="J72" s="42">
        <v>5000</v>
      </c>
      <c r="K72" s="43"/>
      <c r="L72" s="42">
        <f>K72-J72</f>
        <v>-5000</v>
      </c>
      <c r="M72" s="44">
        <f t="shared" si="3"/>
        <v>-1.1428571428571428</v>
      </c>
      <c r="N72" s="42">
        <f t="shared" si="13"/>
        <v>-40000</v>
      </c>
      <c r="O72" s="44">
        <f t="shared" si="0"/>
        <v>0</v>
      </c>
      <c r="P72" s="42">
        <f t="shared" si="11"/>
        <v>-85000</v>
      </c>
    </row>
    <row r="73" spans="1:16" ht="15" hidden="1" outlineLevel="3">
      <c r="A73" s="99" t="s">
        <v>98</v>
      </c>
      <c r="B73" s="100"/>
      <c r="C73" s="97" t="s">
        <v>15</v>
      </c>
      <c r="D73" s="98" t="s">
        <v>98</v>
      </c>
      <c r="E73" s="43"/>
      <c r="F73" s="43"/>
      <c r="G73" s="43"/>
      <c r="H73" s="44" t="e">
        <f>E73/#REF!</f>
        <v>#REF!</v>
      </c>
      <c r="I73" s="42">
        <v>60000</v>
      </c>
      <c r="J73" s="42"/>
      <c r="K73" s="42">
        <v>0</v>
      </c>
      <c r="L73" s="42"/>
      <c r="M73" s="44" t="e">
        <f t="shared" si="3"/>
        <v>#DIV/0!</v>
      </c>
      <c r="N73" s="42"/>
      <c r="O73" s="44">
        <f t="shared" si="0"/>
        <v>0</v>
      </c>
      <c r="P73" s="42" t="e">
        <f>E73-#REF!</f>
        <v>#REF!</v>
      </c>
    </row>
    <row r="74" spans="1:16" ht="57" hidden="1" outlineLevel="4">
      <c r="A74" s="99" t="s">
        <v>99</v>
      </c>
      <c r="B74" s="100"/>
      <c r="C74" s="97" t="s">
        <v>100</v>
      </c>
      <c r="D74" s="98" t="s">
        <v>99</v>
      </c>
      <c r="E74" s="43"/>
      <c r="F74" s="43"/>
      <c r="G74" s="43"/>
      <c r="H74" s="44" t="e">
        <f>E74/#REF!</f>
        <v>#REF!</v>
      </c>
      <c r="I74" s="42">
        <v>60000</v>
      </c>
      <c r="J74" s="42"/>
      <c r="K74" s="42">
        <v>0</v>
      </c>
      <c r="L74" s="42"/>
      <c r="M74" s="44" t="e">
        <f t="shared" si="3"/>
        <v>#DIV/0!</v>
      </c>
      <c r="N74" s="42"/>
      <c r="O74" s="44">
        <f t="shared" si="0"/>
        <v>0</v>
      </c>
      <c r="P74" s="42" t="e">
        <f>E74-#REF!</f>
        <v>#REF!</v>
      </c>
    </row>
    <row r="75" spans="1:16" ht="71.25" hidden="1" outlineLevel="5">
      <c r="A75" s="99" t="s">
        <v>99</v>
      </c>
      <c r="B75" s="100"/>
      <c r="C75" s="97" t="s">
        <v>101</v>
      </c>
      <c r="D75" s="98" t="s">
        <v>99</v>
      </c>
      <c r="E75" s="43"/>
      <c r="F75" s="43"/>
      <c r="G75" s="43"/>
      <c r="H75" s="44" t="e">
        <f>E75/#REF!</f>
        <v>#REF!</v>
      </c>
      <c r="I75" s="42">
        <v>60000</v>
      </c>
      <c r="J75" s="42"/>
      <c r="K75" s="42">
        <v>0</v>
      </c>
      <c r="L75" s="42"/>
      <c r="M75" s="44" t="e">
        <f t="shared" si="3"/>
        <v>#DIV/0!</v>
      </c>
      <c r="N75" s="42"/>
      <c r="O75" s="44">
        <f t="shared" si="0"/>
        <v>0</v>
      </c>
      <c r="P75" s="42" t="e">
        <f>E75-#REF!</f>
        <v>#REF!</v>
      </c>
    </row>
    <row r="76" spans="1:16" s="6" customFormat="1" ht="83.25" customHeight="1" outlineLevel="1" collapsed="1">
      <c r="A76" s="85" t="s">
        <v>102</v>
      </c>
      <c r="B76" s="94" t="s">
        <v>227</v>
      </c>
      <c r="C76" s="95" t="s">
        <v>103</v>
      </c>
      <c r="D76" s="96" t="s">
        <v>102</v>
      </c>
      <c r="E76" s="36">
        <v>2068.21</v>
      </c>
      <c r="F76" s="41"/>
      <c r="G76" s="41">
        <f>F76-E76</f>
        <v>-2068.21</v>
      </c>
      <c r="H76" s="39">
        <f>F76/E76</f>
        <v>0</v>
      </c>
      <c r="I76" s="36"/>
      <c r="J76" s="36"/>
      <c r="K76" s="36">
        <v>-240.8</v>
      </c>
      <c r="L76" s="36">
        <f>K76-J76</f>
        <v>-240.8</v>
      </c>
      <c r="M76" s="39"/>
      <c r="N76" s="36"/>
      <c r="O76" s="39"/>
      <c r="P76" s="36">
        <f>K76-F76</f>
        <v>-240.8</v>
      </c>
    </row>
    <row r="77" spans="1:16" s="6" customFormat="1" ht="15.75" hidden="1" outlineLevel="3">
      <c r="A77" s="85" t="s">
        <v>104</v>
      </c>
      <c r="B77" s="94"/>
      <c r="C77" s="95" t="s">
        <v>15</v>
      </c>
      <c r="D77" s="96" t="s">
        <v>104</v>
      </c>
      <c r="E77" s="41"/>
      <c r="F77" s="41"/>
      <c r="G77" s="41"/>
      <c r="H77" s="39" t="e">
        <f>E77/#REF!</f>
        <v>#REF!</v>
      </c>
      <c r="I77" s="36">
        <v>0</v>
      </c>
      <c r="J77" s="36"/>
      <c r="K77" s="36">
        <v>78.92</v>
      </c>
      <c r="L77" s="36"/>
      <c r="M77" s="39" t="e">
        <f>I77/G77</f>
        <v>#DIV/0!</v>
      </c>
      <c r="N77" s="36"/>
      <c r="O77" s="39" t="e">
        <f t="shared" si="0"/>
        <v>#DIV/0!</v>
      </c>
      <c r="P77" s="36" t="e">
        <f>E77-#REF!</f>
        <v>#REF!</v>
      </c>
    </row>
    <row r="78" spans="1:16" s="6" customFormat="1" ht="180" hidden="1" outlineLevel="4">
      <c r="A78" s="85" t="s">
        <v>105</v>
      </c>
      <c r="B78" s="94"/>
      <c r="C78" s="95" t="s">
        <v>106</v>
      </c>
      <c r="D78" s="96" t="s">
        <v>105</v>
      </c>
      <c r="E78" s="41"/>
      <c r="F78" s="41"/>
      <c r="G78" s="41"/>
      <c r="H78" s="39" t="e">
        <f>E78/#REF!</f>
        <v>#REF!</v>
      </c>
      <c r="I78" s="36">
        <v>0</v>
      </c>
      <c r="J78" s="36"/>
      <c r="K78" s="36">
        <v>78.92</v>
      </c>
      <c r="L78" s="36"/>
      <c r="M78" s="39" t="e">
        <f>I78/G78</f>
        <v>#DIV/0!</v>
      </c>
      <c r="N78" s="36"/>
      <c r="O78" s="39" t="e">
        <f t="shared" si="0"/>
        <v>#DIV/0!</v>
      </c>
      <c r="P78" s="36" t="e">
        <f>E78-#REF!</f>
        <v>#REF!</v>
      </c>
    </row>
    <row r="79" spans="1:16" s="6" customFormat="1" ht="180" hidden="1" outlineLevel="5">
      <c r="A79" s="85" t="s">
        <v>107</v>
      </c>
      <c r="B79" s="94"/>
      <c r="C79" s="95" t="s">
        <v>108</v>
      </c>
      <c r="D79" s="96" t="s">
        <v>107</v>
      </c>
      <c r="E79" s="41"/>
      <c r="F79" s="41"/>
      <c r="G79" s="41"/>
      <c r="H79" s="39" t="e">
        <f>E79/#REF!</f>
        <v>#REF!</v>
      </c>
      <c r="I79" s="36">
        <v>0</v>
      </c>
      <c r="J79" s="36"/>
      <c r="K79" s="36">
        <v>78.92</v>
      </c>
      <c r="L79" s="36"/>
      <c r="M79" s="39" t="e">
        <f>I79/G79</f>
        <v>#DIV/0!</v>
      </c>
      <c r="N79" s="36"/>
      <c r="O79" s="39" t="e">
        <f>K79/I79</f>
        <v>#DIV/0!</v>
      </c>
      <c r="P79" s="36" t="e">
        <f>E79-#REF!</f>
        <v>#REF!</v>
      </c>
    </row>
    <row r="80" spans="1:16" s="6" customFormat="1" ht="39" customHeight="1" outlineLevel="5">
      <c r="A80" s="85"/>
      <c r="B80" s="94" t="s">
        <v>228</v>
      </c>
      <c r="C80" s="101" t="s">
        <v>109</v>
      </c>
      <c r="D80" s="102"/>
      <c r="E80" s="45">
        <f>E81+E90+E106+E109+E112+E113</f>
        <v>69903226.1</v>
      </c>
      <c r="F80" s="45">
        <f>F81+F90+F106+F109+F112+F113</f>
        <v>14681099.220000003</v>
      </c>
      <c r="G80" s="45">
        <f>G81+G90+G106+G109+G112+G113</f>
        <v>-55239665.480000004</v>
      </c>
      <c r="H80" s="45">
        <f>F80/E80</f>
        <v>0.21002033867504155</v>
      </c>
      <c r="I80" s="45">
        <f>I81+I90+I106+I109+I112+I113</f>
        <v>85049536.5</v>
      </c>
      <c r="J80" s="45">
        <f>J81+J90+J106+J109+J112+J113</f>
        <v>10586040</v>
      </c>
      <c r="K80" s="45">
        <f>K81+K90+K106+K109+K112+K113</f>
        <v>18742914.33</v>
      </c>
      <c r="L80" s="45">
        <f>K80-J80</f>
        <v>8156874.329999998</v>
      </c>
      <c r="M80" s="45">
        <f>M81+M90+M106+M109+M112+M113</f>
        <v>-7.282530124718819</v>
      </c>
      <c r="N80" s="45">
        <f>N81+N90+N106+N109+N112+N113</f>
        <v>-66306622.16999999</v>
      </c>
      <c r="O80" s="45">
        <f>O81+O90+O106+O109+O112+O113</f>
        <v>14.19181747112643</v>
      </c>
      <c r="P80" s="45">
        <f>K80-F80</f>
        <v>4061815.1099999957</v>
      </c>
    </row>
    <row r="81" spans="1:16" s="6" customFormat="1" ht="72" customHeight="1" outlineLevel="1">
      <c r="A81" s="85" t="s">
        <v>110</v>
      </c>
      <c r="B81" s="94" t="s">
        <v>229</v>
      </c>
      <c r="C81" s="95" t="s">
        <v>111</v>
      </c>
      <c r="D81" s="96" t="s">
        <v>110</v>
      </c>
      <c r="E81" s="41">
        <f>E82+E83+E84+E85+E89</f>
        <v>39582487.29</v>
      </c>
      <c r="F81" s="41">
        <f>F82+F83+F84+F85+F89</f>
        <v>10013465.060000002</v>
      </c>
      <c r="G81" s="41">
        <f>G82+G83+G85+G89</f>
        <v>-29569022.229999997</v>
      </c>
      <c r="H81" s="39">
        <f>F81/E81</f>
        <v>0.252977155948706</v>
      </c>
      <c r="I81" s="36">
        <f>I82+I83+I84+I85+I89</f>
        <v>39685500</v>
      </c>
      <c r="J81" s="36">
        <f>J82+J83+J84+J85+J89</f>
        <v>6765000</v>
      </c>
      <c r="K81" s="36">
        <f>K82+K83+K84+K85+K89</f>
        <v>6167948</v>
      </c>
      <c r="L81" s="36">
        <f>K81-J81</f>
        <v>-597052</v>
      </c>
      <c r="M81" s="39">
        <f>I81/G81</f>
        <v>-1.3421309535131019</v>
      </c>
      <c r="N81" s="36">
        <f>N82+N83+N84+N85+N89</f>
        <v>-33517552</v>
      </c>
      <c r="O81" s="39">
        <f aca="true" t="shared" si="14" ref="O81:O126">K81/I81</f>
        <v>0.15542069521613688</v>
      </c>
      <c r="P81" s="36">
        <f>K81-F81</f>
        <v>-3845517.0600000024</v>
      </c>
    </row>
    <row r="82" spans="1:16" ht="123" customHeight="1" outlineLevel="4">
      <c r="A82" s="99" t="s">
        <v>112</v>
      </c>
      <c r="B82" s="100" t="s">
        <v>230</v>
      </c>
      <c r="C82" s="97" t="s">
        <v>113</v>
      </c>
      <c r="D82" s="98" t="s">
        <v>112</v>
      </c>
      <c r="E82" s="42">
        <v>28927120.99</v>
      </c>
      <c r="F82" s="42">
        <v>5441861.28</v>
      </c>
      <c r="G82" s="43">
        <f>F82-E82</f>
        <v>-23485259.709999997</v>
      </c>
      <c r="H82" s="44">
        <f>F82/E82</f>
        <v>0.18812315549415484</v>
      </c>
      <c r="I82" s="42">
        <v>28446000</v>
      </c>
      <c r="J82" s="42">
        <v>4750000</v>
      </c>
      <c r="K82" s="42">
        <v>4406371.37</v>
      </c>
      <c r="L82" s="42">
        <f>K82-J82</f>
        <v>-343628.6299999999</v>
      </c>
      <c r="M82" s="44">
        <f>I82/G82</f>
        <v>-1.21122782337756</v>
      </c>
      <c r="N82" s="42">
        <f>K82-I82</f>
        <v>-24039628.63</v>
      </c>
      <c r="O82" s="44">
        <f t="shared" si="14"/>
        <v>0.154903022217535</v>
      </c>
      <c r="P82" s="42">
        <f>K82-F82</f>
        <v>-1035489.9100000001</v>
      </c>
    </row>
    <row r="83" spans="1:16" ht="134.25" customHeight="1" outlineLevel="4">
      <c r="A83" s="99" t="s">
        <v>114</v>
      </c>
      <c r="B83" s="100" t="s">
        <v>231</v>
      </c>
      <c r="C83" s="97" t="s">
        <v>115</v>
      </c>
      <c r="D83" s="98" t="s">
        <v>114</v>
      </c>
      <c r="E83" s="42">
        <v>1249542.59</v>
      </c>
      <c r="F83" s="42">
        <v>330061.96</v>
      </c>
      <c r="G83" s="43">
        <f aca="true" t="shared" si="15" ref="G83:G89">F83-E83</f>
        <v>-919480.6300000001</v>
      </c>
      <c r="H83" s="44">
        <f aca="true" t="shared" si="16" ref="H83:H89">F83/E83</f>
        <v>0.26414622650037084</v>
      </c>
      <c r="I83" s="42">
        <v>1686000</v>
      </c>
      <c r="J83" s="42">
        <v>420000</v>
      </c>
      <c r="K83" s="42">
        <v>210389.95</v>
      </c>
      <c r="L83" s="42">
        <f aca="true" t="shared" si="17" ref="L83:L89">K83-J83</f>
        <v>-209610.05</v>
      </c>
      <c r="M83" s="44">
        <f>I83/G83</f>
        <v>-1.8336438473967633</v>
      </c>
      <c r="N83" s="42">
        <f aca="true" t="shared" si="18" ref="N83:N89">K83-I83</f>
        <v>-1475610.05</v>
      </c>
      <c r="O83" s="44">
        <f t="shared" si="14"/>
        <v>0.12478644721233689</v>
      </c>
      <c r="P83" s="42">
        <f aca="true" t="shared" si="19" ref="P83:P89">K83-F83</f>
        <v>-119672.01000000001</v>
      </c>
    </row>
    <row r="84" spans="1:16" ht="108" customHeight="1" outlineLevel="4">
      <c r="A84" s="99"/>
      <c r="B84" s="100" t="s">
        <v>232</v>
      </c>
      <c r="C84" s="97" t="s">
        <v>197</v>
      </c>
      <c r="D84" s="98" t="s">
        <v>198</v>
      </c>
      <c r="E84" s="42">
        <v>48556.7</v>
      </c>
      <c r="F84" s="42">
        <v>48556.7</v>
      </c>
      <c r="G84" s="43">
        <f t="shared" si="15"/>
        <v>0</v>
      </c>
      <c r="H84" s="44">
        <f t="shared" si="16"/>
        <v>1</v>
      </c>
      <c r="I84" s="42"/>
      <c r="J84" s="42">
        <v>0</v>
      </c>
      <c r="K84" s="42">
        <v>56278.1</v>
      </c>
      <c r="L84" s="42">
        <f t="shared" si="17"/>
        <v>56278.1</v>
      </c>
      <c r="M84" s="44"/>
      <c r="N84" s="42">
        <f t="shared" si="18"/>
        <v>56278.1</v>
      </c>
      <c r="O84" s="44"/>
      <c r="P84" s="42"/>
    </row>
    <row r="85" spans="1:16" ht="38.25" customHeight="1" outlineLevel="2">
      <c r="A85" s="99" t="s">
        <v>116</v>
      </c>
      <c r="B85" s="100" t="s">
        <v>233</v>
      </c>
      <c r="C85" s="97" t="s">
        <v>117</v>
      </c>
      <c r="D85" s="98" t="s">
        <v>116</v>
      </c>
      <c r="E85" s="43">
        <v>3035957.66</v>
      </c>
      <c r="F85" s="43">
        <v>2791000</v>
      </c>
      <c r="G85" s="43">
        <f t="shared" si="15"/>
        <v>-244957.66000000015</v>
      </c>
      <c r="H85" s="44">
        <f t="shared" si="16"/>
        <v>0.9193145335235011</v>
      </c>
      <c r="I85" s="42">
        <v>3053500</v>
      </c>
      <c r="J85" s="42">
        <v>0</v>
      </c>
      <c r="K85" s="43"/>
      <c r="L85" s="42">
        <f t="shared" si="17"/>
        <v>0</v>
      </c>
      <c r="M85" s="44">
        <f aca="true" t="shared" si="20" ref="M85:M113">I85/G85</f>
        <v>-12.465419534134993</v>
      </c>
      <c r="N85" s="42">
        <f t="shared" si="18"/>
        <v>-3053500</v>
      </c>
      <c r="O85" s="44">
        <f t="shared" si="14"/>
        <v>0</v>
      </c>
      <c r="P85" s="42">
        <f t="shared" si="19"/>
        <v>-2791000</v>
      </c>
    </row>
    <row r="86" spans="1:16" ht="15" hidden="1" outlineLevel="3">
      <c r="A86" s="99" t="s">
        <v>118</v>
      </c>
      <c r="B86" s="100"/>
      <c r="C86" s="97" t="s">
        <v>15</v>
      </c>
      <c r="D86" s="98" t="s">
        <v>118</v>
      </c>
      <c r="E86" s="42"/>
      <c r="F86" s="42"/>
      <c r="G86" s="43">
        <f t="shared" si="15"/>
        <v>0</v>
      </c>
      <c r="H86" s="44" t="e">
        <f t="shared" si="16"/>
        <v>#DIV/0!</v>
      </c>
      <c r="I86" s="42"/>
      <c r="J86" s="42"/>
      <c r="K86" s="42"/>
      <c r="L86" s="42">
        <f t="shared" si="17"/>
        <v>0</v>
      </c>
      <c r="M86" s="44" t="e">
        <f t="shared" si="20"/>
        <v>#DIV/0!</v>
      </c>
      <c r="N86" s="42">
        <f t="shared" si="18"/>
        <v>0</v>
      </c>
      <c r="O86" s="44" t="e">
        <f t="shared" si="14"/>
        <v>#DIV/0!</v>
      </c>
      <c r="P86" s="42">
        <f t="shared" si="19"/>
        <v>0</v>
      </c>
    </row>
    <row r="87" spans="1:16" ht="128.25" hidden="1" outlineLevel="4">
      <c r="A87" s="99" t="s">
        <v>119</v>
      </c>
      <c r="B87" s="100"/>
      <c r="C87" s="97" t="s">
        <v>120</v>
      </c>
      <c r="D87" s="98" t="s">
        <v>119</v>
      </c>
      <c r="E87" s="42"/>
      <c r="F87" s="42"/>
      <c r="G87" s="43">
        <f t="shared" si="15"/>
        <v>0</v>
      </c>
      <c r="H87" s="44" t="e">
        <f t="shared" si="16"/>
        <v>#DIV/0!</v>
      </c>
      <c r="I87" s="42"/>
      <c r="J87" s="42"/>
      <c r="K87" s="42"/>
      <c r="L87" s="42">
        <f t="shared" si="17"/>
        <v>0</v>
      </c>
      <c r="M87" s="44" t="e">
        <f t="shared" si="20"/>
        <v>#DIV/0!</v>
      </c>
      <c r="N87" s="42">
        <f t="shared" si="18"/>
        <v>0</v>
      </c>
      <c r="O87" s="44" t="e">
        <f t="shared" si="14"/>
        <v>#DIV/0!</v>
      </c>
      <c r="P87" s="42">
        <f t="shared" si="19"/>
        <v>0</v>
      </c>
    </row>
    <row r="88" spans="1:16" ht="128.25" hidden="1" outlineLevel="5">
      <c r="A88" s="99" t="s">
        <v>119</v>
      </c>
      <c r="B88" s="100"/>
      <c r="C88" s="97" t="s">
        <v>121</v>
      </c>
      <c r="D88" s="98" t="s">
        <v>119</v>
      </c>
      <c r="E88" s="42"/>
      <c r="F88" s="42"/>
      <c r="G88" s="43">
        <f t="shared" si="15"/>
        <v>0</v>
      </c>
      <c r="H88" s="44" t="e">
        <f t="shared" si="16"/>
        <v>#DIV/0!</v>
      </c>
      <c r="I88" s="42"/>
      <c r="J88" s="42"/>
      <c r="K88" s="42"/>
      <c r="L88" s="42">
        <f t="shared" si="17"/>
        <v>0</v>
      </c>
      <c r="M88" s="44" t="e">
        <f t="shared" si="20"/>
        <v>#DIV/0!</v>
      </c>
      <c r="N88" s="42">
        <f t="shared" si="18"/>
        <v>0</v>
      </c>
      <c r="O88" s="44" t="e">
        <f t="shared" si="14"/>
        <v>#DIV/0!</v>
      </c>
      <c r="P88" s="42">
        <f t="shared" si="19"/>
        <v>0</v>
      </c>
    </row>
    <row r="89" spans="1:16" ht="84" customHeight="1" outlineLevel="2" collapsed="1">
      <c r="A89" s="99" t="s">
        <v>122</v>
      </c>
      <c r="B89" s="100" t="s">
        <v>234</v>
      </c>
      <c r="C89" s="97" t="s">
        <v>123</v>
      </c>
      <c r="D89" s="98" t="s">
        <v>122</v>
      </c>
      <c r="E89" s="42">
        <v>6321309.35</v>
      </c>
      <c r="F89" s="42">
        <v>1401985.12</v>
      </c>
      <c r="G89" s="43">
        <f t="shared" si="15"/>
        <v>-4919324.2299999995</v>
      </c>
      <c r="H89" s="44">
        <f t="shared" si="16"/>
        <v>0.2217871397165526</v>
      </c>
      <c r="I89" s="42">
        <v>6500000</v>
      </c>
      <c r="J89" s="42">
        <v>1595000</v>
      </c>
      <c r="K89" s="42">
        <v>1494908.58</v>
      </c>
      <c r="L89" s="42">
        <f t="shared" si="17"/>
        <v>-100091.41999999993</v>
      </c>
      <c r="M89" s="44">
        <f t="shared" si="20"/>
        <v>-1.3213196967909555</v>
      </c>
      <c r="N89" s="42">
        <f t="shared" si="18"/>
        <v>-5005091.42</v>
      </c>
      <c r="O89" s="44">
        <f t="shared" si="14"/>
        <v>0.2299859353846154</v>
      </c>
      <c r="P89" s="42">
        <f t="shared" si="19"/>
        <v>92923.45999999996</v>
      </c>
    </row>
    <row r="90" spans="1:16" s="6" customFormat="1" ht="157.5" customHeight="1" outlineLevel="1">
      <c r="A90" s="85" t="s">
        <v>124</v>
      </c>
      <c r="B90" s="94" t="s">
        <v>235</v>
      </c>
      <c r="C90" s="95" t="s">
        <v>125</v>
      </c>
      <c r="D90" s="96" t="s">
        <v>124</v>
      </c>
      <c r="E90" s="36">
        <v>329332.87</v>
      </c>
      <c r="F90" s="36">
        <v>102984.33</v>
      </c>
      <c r="G90" s="41">
        <f>F90-E90</f>
        <v>-226348.53999999998</v>
      </c>
      <c r="H90" s="39">
        <f>F90/E90</f>
        <v>0.3127058954060674</v>
      </c>
      <c r="I90" s="36">
        <v>113100</v>
      </c>
      <c r="J90" s="36">
        <v>12100</v>
      </c>
      <c r="K90" s="36">
        <v>767399.26</v>
      </c>
      <c r="L90" s="36">
        <f>K90-J90</f>
        <v>755299.26</v>
      </c>
      <c r="M90" s="39">
        <f t="shared" si="20"/>
        <v>-0.4996718777156681</v>
      </c>
      <c r="N90" s="36">
        <f>K90-I90</f>
        <v>654299.26</v>
      </c>
      <c r="O90" s="39">
        <f t="shared" si="14"/>
        <v>6.78513934571176</v>
      </c>
      <c r="P90" s="36">
        <f>K90-F90</f>
        <v>664414.93</v>
      </c>
    </row>
    <row r="91" spans="1:16" s="6" customFormat="1" ht="15.75" hidden="1" outlineLevel="3">
      <c r="A91" s="85" t="s">
        <v>126</v>
      </c>
      <c r="B91" s="94"/>
      <c r="C91" s="95" t="s">
        <v>15</v>
      </c>
      <c r="D91" s="96" t="s">
        <v>126</v>
      </c>
      <c r="E91" s="41"/>
      <c r="F91" s="36">
        <v>2890.68</v>
      </c>
      <c r="G91" s="41"/>
      <c r="H91" s="39" t="e">
        <f aca="true" t="shared" si="21" ref="H91:H129">F91/E91</f>
        <v>#DIV/0!</v>
      </c>
      <c r="I91" s="36">
        <v>33800</v>
      </c>
      <c r="J91" s="36"/>
      <c r="K91" s="36">
        <v>2890.68</v>
      </c>
      <c r="L91" s="36">
        <f aca="true" t="shared" si="22" ref="L91:L106">K91-J91</f>
        <v>2890.68</v>
      </c>
      <c r="M91" s="39" t="e">
        <f t="shared" si="20"/>
        <v>#DIV/0!</v>
      </c>
      <c r="N91" s="36">
        <f aca="true" t="shared" si="23" ref="N91:N106">K91-I91</f>
        <v>-30909.32</v>
      </c>
      <c r="O91" s="39">
        <f t="shared" si="14"/>
        <v>0.08552307692307692</v>
      </c>
      <c r="P91" s="36">
        <f aca="true" t="shared" si="24" ref="P91:P129">K91-F91</f>
        <v>0</v>
      </c>
    </row>
    <row r="92" spans="1:16" s="6" customFormat="1" ht="90" hidden="1" outlineLevel="4">
      <c r="A92" s="85" t="s">
        <v>127</v>
      </c>
      <c r="B92" s="94"/>
      <c r="C92" s="95" t="s">
        <v>128</v>
      </c>
      <c r="D92" s="96" t="s">
        <v>127</v>
      </c>
      <c r="E92" s="41"/>
      <c r="F92" s="36">
        <v>2890.68</v>
      </c>
      <c r="G92" s="41"/>
      <c r="H92" s="39" t="e">
        <f t="shared" si="21"/>
        <v>#DIV/0!</v>
      </c>
      <c r="I92" s="36">
        <v>33800</v>
      </c>
      <c r="J92" s="36"/>
      <c r="K92" s="36">
        <v>2890.68</v>
      </c>
      <c r="L92" s="36">
        <f t="shared" si="22"/>
        <v>2890.68</v>
      </c>
      <c r="M92" s="39" t="e">
        <f t="shared" si="20"/>
        <v>#DIV/0!</v>
      </c>
      <c r="N92" s="36">
        <f t="shared" si="23"/>
        <v>-30909.32</v>
      </c>
      <c r="O92" s="39">
        <f t="shared" si="14"/>
        <v>0.08552307692307692</v>
      </c>
      <c r="P92" s="36">
        <f t="shared" si="24"/>
        <v>0</v>
      </c>
    </row>
    <row r="93" spans="1:16" s="6" customFormat="1" ht="90" hidden="1" outlineLevel="5">
      <c r="A93" s="85" t="s">
        <v>127</v>
      </c>
      <c r="B93" s="94"/>
      <c r="C93" s="95" t="s">
        <v>129</v>
      </c>
      <c r="D93" s="96" t="s">
        <v>127</v>
      </c>
      <c r="E93" s="41"/>
      <c r="F93" s="36">
        <v>0</v>
      </c>
      <c r="G93" s="41"/>
      <c r="H93" s="39" t="e">
        <f t="shared" si="21"/>
        <v>#DIV/0!</v>
      </c>
      <c r="I93" s="36">
        <v>33800</v>
      </c>
      <c r="J93" s="36"/>
      <c r="K93" s="36">
        <v>0</v>
      </c>
      <c r="L93" s="36">
        <f t="shared" si="22"/>
        <v>0</v>
      </c>
      <c r="M93" s="39" t="e">
        <f t="shared" si="20"/>
        <v>#DIV/0!</v>
      </c>
      <c r="N93" s="36">
        <f t="shared" si="23"/>
        <v>-33800</v>
      </c>
      <c r="O93" s="39">
        <f t="shared" si="14"/>
        <v>0</v>
      </c>
      <c r="P93" s="36">
        <f t="shared" si="24"/>
        <v>0</v>
      </c>
    </row>
    <row r="94" spans="1:16" s="6" customFormat="1" ht="90" hidden="1" outlineLevel="5">
      <c r="A94" s="85" t="s">
        <v>130</v>
      </c>
      <c r="B94" s="94"/>
      <c r="C94" s="95" t="s">
        <v>129</v>
      </c>
      <c r="D94" s="96" t="s">
        <v>130</v>
      </c>
      <c r="E94" s="41"/>
      <c r="F94" s="36">
        <v>2890.68</v>
      </c>
      <c r="G94" s="41"/>
      <c r="H94" s="39" t="e">
        <f t="shared" si="21"/>
        <v>#DIV/0!</v>
      </c>
      <c r="I94" s="36">
        <v>0</v>
      </c>
      <c r="J94" s="36"/>
      <c r="K94" s="36">
        <v>2890.68</v>
      </c>
      <c r="L94" s="36">
        <f t="shared" si="22"/>
        <v>2890.68</v>
      </c>
      <c r="M94" s="39" t="e">
        <f t="shared" si="20"/>
        <v>#DIV/0!</v>
      </c>
      <c r="N94" s="36">
        <f t="shared" si="23"/>
        <v>2890.68</v>
      </c>
      <c r="O94" s="39" t="e">
        <f t="shared" si="14"/>
        <v>#DIV/0!</v>
      </c>
      <c r="P94" s="36">
        <f t="shared" si="24"/>
        <v>0</v>
      </c>
    </row>
    <row r="95" spans="1:16" s="6" customFormat="1" ht="15.75" hidden="1" outlineLevel="3">
      <c r="A95" s="85" t="s">
        <v>131</v>
      </c>
      <c r="B95" s="94"/>
      <c r="C95" s="95" t="s">
        <v>15</v>
      </c>
      <c r="D95" s="96" t="s">
        <v>131</v>
      </c>
      <c r="E95" s="41"/>
      <c r="F95" s="36">
        <v>53.23</v>
      </c>
      <c r="G95" s="41"/>
      <c r="H95" s="39" t="e">
        <f t="shared" si="21"/>
        <v>#DIV/0!</v>
      </c>
      <c r="I95" s="36">
        <v>0</v>
      </c>
      <c r="J95" s="36"/>
      <c r="K95" s="36">
        <v>53.23</v>
      </c>
      <c r="L95" s="36">
        <f t="shared" si="22"/>
        <v>53.23</v>
      </c>
      <c r="M95" s="39" t="e">
        <f t="shared" si="20"/>
        <v>#DIV/0!</v>
      </c>
      <c r="N95" s="36">
        <f t="shared" si="23"/>
        <v>53.23</v>
      </c>
      <c r="O95" s="39" t="e">
        <f t="shared" si="14"/>
        <v>#DIV/0!</v>
      </c>
      <c r="P95" s="36">
        <f t="shared" si="24"/>
        <v>0</v>
      </c>
    </row>
    <row r="96" spans="1:16" s="6" customFormat="1" ht="90" hidden="1" outlineLevel="4">
      <c r="A96" s="85" t="s">
        <v>132</v>
      </c>
      <c r="B96" s="94"/>
      <c r="C96" s="95" t="s">
        <v>133</v>
      </c>
      <c r="D96" s="96" t="s">
        <v>132</v>
      </c>
      <c r="E96" s="41"/>
      <c r="F96" s="36">
        <v>53.23</v>
      </c>
      <c r="G96" s="41"/>
      <c r="H96" s="39" t="e">
        <f t="shared" si="21"/>
        <v>#DIV/0!</v>
      </c>
      <c r="I96" s="36">
        <v>0</v>
      </c>
      <c r="J96" s="36"/>
      <c r="K96" s="36">
        <v>53.23</v>
      </c>
      <c r="L96" s="36">
        <f t="shared" si="22"/>
        <v>53.23</v>
      </c>
      <c r="M96" s="39" t="e">
        <f t="shared" si="20"/>
        <v>#DIV/0!</v>
      </c>
      <c r="N96" s="36">
        <f t="shared" si="23"/>
        <v>53.23</v>
      </c>
      <c r="O96" s="39" t="e">
        <f t="shared" si="14"/>
        <v>#DIV/0!</v>
      </c>
      <c r="P96" s="36">
        <f t="shared" si="24"/>
        <v>0</v>
      </c>
    </row>
    <row r="97" spans="1:16" s="6" customFormat="1" ht="90" hidden="1" outlineLevel="5">
      <c r="A97" s="85" t="s">
        <v>134</v>
      </c>
      <c r="B97" s="94"/>
      <c r="C97" s="95" t="s">
        <v>135</v>
      </c>
      <c r="D97" s="96" t="s">
        <v>134</v>
      </c>
      <c r="E97" s="41"/>
      <c r="F97" s="36">
        <v>53.23</v>
      </c>
      <c r="G97" s="41"/>
      <c r="H97" s="39" t="e">
        <f t="shared" si="21"/>
        <v>#DIV/0!</v>
      </c>
      <c r="I97" s="36">
        <v>0</v>
      </c>
      <c r="J97" s="36"/>
      <c r="K97" s="36">
        <v>53.23</v>
      </c>
      <c r="L97" s="36">
        <f t="shared" si="22"/>
        <v>53.23</v>
      </c>
      <c r="M97" s="39" t="e">
        <f t="shared" si="20"/>
        <v>#DIV/0!</v>
      </c>
      <c r="N97" s="36">
        <f t="shared" si="23"/>
        <v>53.23</v>
      </c>
      <c r="O97" s="39" t="e">
        <f t="shared" si="14"/>
        <v>#DIV/0!</v>
      </c>
      <c r="P97" s="36">
        <f t="shared" si="24"/>
        <v>0</v>
      </c>
    </row>
    <row r="98" spans="1:16" s="6" customFormat="1" ht="15.75" hidden="1" outlineLevel="3">
      <c r="A98" s="85" t="s">
        <v>136</v>
      </c>
      <c r="B98" s="94"/>
      <c r="C98" s="95" t="s">
        <v>15</v>
      </c>
      <c r="D98" s="96" t="s">
        <v>136</v>
      </c>
      <c r="E98" s="41"/>
      <c r="F98" s="36">
        <v>481.81</v>
      </c>
      <c r="G98" s="41"/>
      <c r="H98" s="39" t="e">
        <f t="shared" si="21"/>
        <v>#DIV/0!</v>
      </c>
      <c r="I98" s="36">
        <v>59400</v>
      </c>
      <c r="J98" s="36"/>
      <c r="K98" s="36">
        <v>481.81</v>
      </c>
      <c r="L98" s="36">
        <f t="shared" si="22"/>
        <v>481.81</v>
      </c>
      <c r="M98" s="39" t="e">
        <f t="shared" si="20"/>
        <v>#DIV/0!</v>
      </c>
      <c r="N98" s="36">
        <f t="shared" si="23"/>
        <v>-58918.19</v>
      </c>
      <c r="O98" s="39">
        <f t="shared" si="14"/>
        <v>0.008111279461279462</v>
      </c>
      <c r="P98" s="36">
        <f t="shared" si="24"/>
        <v>0</v>
      </c>
    </row>
    <row r="99" spans="1:16" s="6" customFormat="1" ht="45" hidden="1" outlineLevel="4">
      <c r="A99" s="85" t="s">
        <v>137</v>
      </c>
      <c r="B99" s="94"/>
      <c r="C99" s="95" t="s">
        <v>138</v>
      </c>
      <c r="D99" s="96" t="s">
        <v>137</v>
      </c>
      <c r="E99" s="41"/>
      <c r="F99" s="36">
        <v>481.81</v>
      </c>
      <c r="G99" s="41"/>
      <c r="H99" s="39" t="e">
        <f t="shared" si="21"/>
        <v>#DIV/0!</v>
      </c>
      <c r="I99" s="36">
        <v>59400</v>
      </c>
      <c r="J99" s="36"/>
      <c r="K99" s="36">
        <v>481.81</v>
      </c>
      <c r="L99" s="36">
        <f t="shared" si="22"/>
        <v>481.81</v>
      </c>
      <c r="M99" s="39" t="e">
        <f t="shared" si="20"/>
        <v>#DIV/0!</v>
      </c>
      <c r="N99" s="36">
        <f t="shared" si="23"/>
        <v>-58918.19</v>
      </c>
      <c r="O99" s="39">
        <f t="shared" si="14"/>
        <v>0.008111279461279462</v>
      </c>
      <c r="P99" s="36">
        <f t="shared" si="24"/>
        <v>0</v>
      </c>
    </row>
    <row r="100" spans="1:16" s="6" customFormat="1" ht="60" hidden="1" outlineLevel="5">
      <c r="A100" s="85" t="s">
        <v>137</v>
      </c>
      <c r="B100" s="94"/>
      <c r="C100" s="95" t="s">
        <v>139</v>
      </c>
      <c r="D100" s="96" t="s">
        <v>137</v>
      </c>
      <c r="E100" s="41"/>
      <c r="F100" s="36">
        <v>0</v>
      </c>
      <c r="G100" s="41"/>
      <c r="H100" s="39" t="e">
        <f t="shared" si="21"/>
        <v>#DIV/0!</v>
      </c>
      <c r="I100" s="36">
        <v>59400</v>
      </c>
      <c r="J100" s="36"/>
      <c r="K100" s="36">
        <v>0</v>
      </c>
      <c r="L100" s="36">
        <f t="shared" si="22"/>
        <v>0</v>
      </c>
      <c r="M100" s="39" t="e">
        <f t="shared" si="20"/>
        <v>#DIV/0!</v>
      </c>
      <c r="N100" s="36">
        <f t="shared" si="23"/>
        <v>-59400</v>
      </c>
      <c r="O100" s="39">
        <f t="shared" si="14"/>
        <v>0</v>
      </c>
      <c r="P100" s="36">
        <f t="shared" si="24"/>
        <v>0</v>
      </c>
    </row>
    <row r="101" spans="1:16" s="6" customFormat="1" ht="60" hidden="1" outlineLevel="5">
      <c r="A101" s="85" t="s">
        <v>140</v>
      </c>
      <c r="B101" s="94"/>
      <c r="C101" s="95" t="s">
        <v>141</v>
      </c>
      <c r="D101" s="96" t="s">
        <v>140</v>
      </c>
      <c r="E101" s="41"/>
      <c r="F101" s="36">
        <v>481.81</v>
      </c>
      <c r="G101" s="41"/>
      <c r="H101" s="39" t="e">
        <f t="shared" si="21"/>
        <v>#DIV/0!</v>
      </c>
      <c r="I101" s="36">
        <v>0</v>
      </c>
      <c r="J101" s="36"/>
      <c r="K101" s="36">
        <v>481.81</v>
      </c>
      <c r="L101" s="36">
        <f t="shared" si="22"/>
        <v>481.81</v>
      </c>
      <c r="M101" s="39" t="e">
        <f t="shared" si="20"/>
        <v>#DIV/0!</v>
      </c>
      <c r="N101" s="36">
        <f t="shared" si="23"/>
        <v>481.81</v>
      </c>
      <c r="O101" s="39" t="e">
        <f t="shared" si="14"/>
        <v>#DIV/0!</v>
      </c>
      <c r="P101" s="36">
        <f t="shared" si="24"/>
        <v>0</v>
      </c>
    </row>
    <row r="102" spans="1:16" s="6" customFormat="1" ht="15.75" hidden="1" outlineLevel="3">
      <c r="A102" s="85" t="s">
        <v>142</v>
      </c>
      <c r="B102" s="94"/>
      <c r="C102" s="95" t="s">
        <v>15</v>
      </c>
      <c r="D102" s="96" t="s">
        <v>142</v>
      </c>
      <c r="E102" s="41"/>
      <c r="F102" s="36">
        <v>39261.54</v>
      </c>
      <c r="G102" s="41"/>
      <c r="H102" s="39" t="e">
        <f t="shared" si="21"/>
        <v>#DIV/0!</v>
      </c>
      <c r="I102" s="36">
        <v>464900</v>
      </c>
      <c r="J102" s="36"/>
      <c r="K102" s="36">
        <v>39261.54</v>
      </c>
      <c r="L102" s="36">
        <f t="shared" si="22"/>
        <v>39261.54</v>
      </c>
      <c r="M102" s="39" t="e">
        <f t="shared" si="20"/>
        <v>#DIV/0!</v>
      </c>
      <c r="N102" s="36">
        <f t="shared" si="23"/>
        <v>-425638.46</v>
      </c>
      <c r="O102" s="39">
        <f t="shared" si="14"/>
        <v>0.0844515809851581</v>
      </c>
      <c r="P102" s="36">
        <f t="shared" si="24"/>
        <v>0</v>
      </c>
    </row>
    <row r="103" spans="1:16" s="6" customFormat="1" ht="60" hidden="1" outlineLevel="4">
      <c r="A103" s="85" t="s">
        <v>143</v>
      </c>
      <c r="B103" s="94"/>
      <c r="C103" s="95" t="s">
        <v>144</v>
      </c>
      <c r="D103" s="96" t="s">
        <v>143</v>
      </c>
      <c r="E103" s="41"/>
      <c r="F103" s="36">
        <v>39261.54</v>
      </c>
      <c r="G103" s="41"/>
      <c r="H103" s="39" t="e">
        <f t="shared" si="21"/>
        <v>#DIV/0!</v>
      </c>
      <c r="I103" s="36">
        <v>464900</v>
      </c>
      <c r="J103" s="36"/>
      <c r="K103" s="36">
        <v>39261.54</v>
      </c>
      <c r="L103" s="36">
        <f t="shared" si="22"/>
        <v>39261.54</v>
      </c>
      <c r="M103" s="39" t="e">
        <f t="shared" si="20"/>
        <v>#DIV/0!</v>
      </c>
      <c r="N103" s="36">
        <f t="shared" si="23"/>
        <v>-425638.46</v>
      </c>
      <c r="O103" s="39">
        <f t="shared" si="14"/>
        <v>0.0844515809851581</v>
      </c>
      <c r="P103" s="36">
        <f t="shared" si="24"/>
        <v>0</v>
      </c>
    </row>
    <row r="104" spans="1:16" s="6" customFormat="1" ht="60" hidden="1" outlineLevel="5">
      <c r="A104" s="85" t="s">
        <v>143</v>
      </c>
      <c r="B104" s="94"/>
      <c r="C104" s="95" t="s">
        <v>145</v>
      </c>
      <c r="D104" s="96" t="s">
        <v>143</v>
      </c>
      <c r="E104" s="41"/>
      <c r="F104" s="36">
        <v>0</v>
      </c>
      <c r="G104" s="41"/>
      <c r="H104" s="39" t="e">
        <f t="shared" si="21"/>
        <v>#DIV/0!</v>
      </c>
      <c r="I104" s="36">
        <v>464900</v>
      </c>
      <c r="J104" s="36"/>
      <c r="K104" s="36">
        <v>0</v>
      </c>
      <c r="L104" s="36">
        <f t="shared" si="22"/>
        <v>0</v>
      </c>
      <c r="M104" s="39" t="e">
        <f t="shared" si="20"/>
        <v>#DIV/0!</v>
      </c>
      <c r="N104" s="36">
        <f t="shared" si="23"/>
        <v>-464900</v>
      </c>
      <c r="O104" s="39">
        <f t="shared" si="14"/>
        <v>0</v>
      </c>
      <c r="P104" s="36">
        <f t="shared" si="24"/>
        <v>0</v>
      </c>
    </row>
    <row r="105" spans="1:16" s="6" customFormat="1" ht="60" hidden="1" outlineLevel="5">
      <c r="A105" s="85" t="s">
        <v>146</v>
      </c>
      <c r="B105" s="94"/>
      <c r="C105" s="95" t="s">
        <v>147</v>
      </c>
      <c r="D105" s="96" t="s">
        <v>146</v>
      </c>
      <c r="E105" s="41"/>
      <c r="F105" s="36">
        <v>39261.54</v>
      </c>
      <c r="G105" s="41"/>
      <c r="H105" s="39" t="e">
        <f t="shared" si="21"/>
        <v>#DIV/0!</v>
      </c>
      <c r="I105" s="36">
        <v>0</v>
      </c>
      <c r="J105" s="36"/>
      <c r="K105" s="36">
        <v>39261.54</v>
      </c>
      <c r="L105" s="36">
        <f t="shared" si="22"/>
        <v>39261.54</v>
      </c>
      <c r="M105" s="39" t="e">
        <f t="shared" si="20"/>
        <v>#DIV/0!</v>
      </c>
      <c r="N105" s="36">
        <f t="shared" si="23"/>
        <v>39261.54</v>
      </c>
      <c r="O105" s="39" t="e">
        <f t="shared" si="14"/>
        <v>#DIV/0!</v>
      </c>
      <c r="P105" s="36">
        <f t="shared" si="24"/>
        <v>0</v>
      </c>
    </row>
    <row r="106" spans="1:16" s="6" customFormat="1" ht="78.75" customHeight="1" outlineLevel="1" collapsed="1">
      <c r="A106" s="85" t="s">
        <v>148</v>
      </c>
      <c r="B106" s="94" t="s">
        <v>236</v>
      </c>
      <c r="C106" s="95" t="s">
        <v>149</v>
      </c>
      <c r="D106" s="96" t="s">
        <v>148</v>
      </c>
      <c r="E106" s="41">
        <f>E107+E108</f>
        <v>3036762.75</v>
      </c>
      <c r="F106" s="36">
        <f>F107+F108</f>
        <v>287368.01</v>
      </c>
      <c r="G106" s="41">
        <f>G107+G108</f>
        <v>-2749394.74</v>
      </c>
      <c r="H106" s="39">
        <f t="shared" si="21"/>
        <v>0.09462972041526788</v>
      </c>
      <c r="I106" s="36">
        <f>I107+I108</f>
        <v>4965036.5</v>
      </c>
      <c r="J106" s="36">
        <f>J107+J108</f>
        <v>524625</v>
      </c>
      <c r="K106" s="36">
        <f>K107+K108</f>
        <v>2249293.18</v>
      </c>
      <c r="L106" s="36">
        <f t="shared" si="22"/>
        <v>1724668.1800000002</v>
      </c>
      <c r="M106" s="39">
        <f t="shared" si="20"/>
        <v>-1.8058652792796133</v>
      </c>
      <c r="N106" s="36">
        <f t="shared" si="23"/>
        <v>-2715743.32</v>
      </c>
      <c r="O106" s="39">
        <f t="shared" si="14"/>
        <v>0.45302651450800013</v>
      </c>
      <c r="P106" s="36">
        <f t="shared" si="24"/>
        <v>1961925.1700000002</v>
      </c>
    </row>
    <row r="107" spans="1:16" ht="121.5" customHeight="1" outlineLevel="2">
      <c r="A107" s="99" t="s">
        <v>150</v>
      </c>
      <c r="B107" s="100" t="s">
        <v>237</v>
      </c>
      <c r="C107" s="97" t="s">
        <v>151</v>
      </c>
      <c r="D107" s="98" t="s">
        <v>150</v>
      </c>
      <c r="E107" s="42">
        <v>2900412</v>
      </c>
      <c r="F107" s="42">
        <v>275017.82</v>
      </c>
      <c r="G107" s="43">
        <f>F107-E107</f>
        <v>-2625394.18</v>
      </c>
      <c r="H107" s="44">
        <f t="shared" si="21"/>
        <v>0.09482026001823189</v>
      </c>
      <c r="I107" s="42">
        <v>3034300</v>
      </c>
      <c r="J107" s="42">
        <v>524625</v>
      </c>
      <c r="K107" s="42">
        <v>288762.63</v>
      </c>
      <c r="L107" s="42">
        <f aca="true" t="shared" si="25" ref="L107:L114">K107-J107</f>
        <v>-235862.37</v>
      </c>
      <c r="M107" s="44">
        <f t="shared" si="20"/>
        <v>-1.1557502576622607</v>
      </c>
      <c r="N107" s="42">
        <f>K107-I107</f>
        <v>-2745537.37</v>
      </c>
      <c r="O107" s="44">
        <f t="shared" si="14"/>
        <v>0.09516614375638532</v>
      </c>
      <c r="P107" s="42">
        <f t="shared" si="24"/>
        <v>13744.809999999998</v>
      </c>
    </row>
    <row r="108" spans="1:16" ht="107.25" customHeight="1" outlineLevel="3">
      <c r="A108" s="99" t="s">
        <v>152</v>
      </c>
      <c r="B108" s="100" t="s">
        <v>238</v>
      </c>
      <c r="C108" s="97" t="s">
        <v>153</v>
      </c>
      <c r="D108" s="98" t="s">
        <v>204</v>
      </c>
      <c r="E108" s="43">
        <v>136350.75</v>
      </c>
      <c r="F108" s="43">
        <v>12350.19</v>
      </c>
      <c r="G108" s="43">
        <f>F108-E108</f>
        <v>-124000.56</v>
      </c>
      <c r="H108" s="44">
        <f t="shared" si="21"/>
        <v>0.09057661949054185</v>
      </c>
      <c r="I108" s="42">
        <v>1930736.5</v>
      </c>
      <c r="J108" s="42">
        <v>0</v>
      </c>
      <c r="K108" s="43">
        <v>1960530.55</v>
      </c>
      <c r="L108" s="42">
        <f t="shared" si="25"/>
        <v>1960530.55</v>
      </c>
      <c r="M108" s="44">
        <f t="shared" si="20"/>
        <v>-15.57038532729207</v>
      </c>
      <c r="N108" s="42">
        <f>K108-I108</f>
        <v>29794.050000000047</v>
      </c>
      <c r="O108" s="44">
        <f t="shared" si="14"/>
        <v>1.015431442871671</v>
      </c>
      <c r="P108" s="42">
        <f t="shared" si="24"/>
        <v>1948180.36</v>
      </c>
    </row>
    <row r="109" spans="1:16" s="6" customFormat="1" ht="80.25" customHeight="1" outlineLevel="1">
      <c r="A109" s="85" t="s">
        <v>154</v>
      </c>
      <c r="B109" s="94" t="s">
        <v>239</v>
      </c>
      <c r="C109" s="95" t="s">
        <v>155</v>
      </c>
      <c r="D109" s="96" t="s">
        <v>154</v>
      </c>
      <c r="E109" s="41">
        <f>E110+E111</f>
        <v>20470881.36</v>
      </c>
      <c r="F109" s="41">
        <f>F110+F111</f>
        <v>2180707.59</v>
      </c>
      <c r="G109" s="41">
        <f>G110+G111</f>
        <v>-18290173.77</v>
      </c>
      <c r="H109" s="39">
        <f t="shared" si="21"/>
        <v>0.1065272936543461</v>
      </c>
      <c r="I109" s="36">
        <f>I110+I111</f>
        <v>35000000</v>
      </c>
      <c r="J109" s="36">
        <f>J110+J111</f>
        <v>1800000</v>
      </c>
      <c r="K109" s="36">
        <f>K110+K111</f>
        <v>6875074.27</v>
      </c>
      <c r="L109" s="36">
        <f t="shared" si="25"/>
        <v>5075074.27</v>
      </c>
      <c r="M109" s="39">
        <f t="shared" si="20"/>
        <v>-1.9135958159898883</v>
      </c>
      <c r="N109" s="36">
        <f>N110+N111</f>
        <v>-28124925.73</v>
      </c>
      <c r="O109" s="39">
        <f t="shared" si="14"/>
        <v>0.19643069342857142</v>
      </c>
      <c r="P109" s="36">
        <f t="shared" si="24"/>
        <v>4694366.68</v>
      </c>
    </row>
    <row r="110" spans="1:16" ht="75.75" customHeight="1" outlineLevel="2">
      <c r="A110" s="99" t="s">
        <v>156</v>
      </c>
      <c r="B110" s="100" t="s">
        <v>240</v>
      </c>
      <c r="C110" s="97" t="s">
        <v>157</v>
      </c>
      <c r="D110" s="98" t="s">
        <v>156</v>
      </c>
      <c r="E110" s="42">
        <v>7107992.95</v>
      </c>
      <c r="F110" s="42">
        <v>22576.28</v>
      </c>
      <c r="G110" s="43">
        <f aca="true" t="shared" si="26" ref="G110:G129">F110-E110</f>
        <v>-7085416.67</v>
      </c>
      <c r="H110" s="44">
        <f t="shared" si="21"/>
        <v>0.0031761821035570944</v>
      </c>
      <c r="I110" s="42">
        <v>14000000</v>
      </c>
      <c r="J110" s="42">
        <v>0</v>
      </c>
      <c r="K110" s="42">
        <v>226790</v>
      </c>
      <c r="L110" s="42">
        <f t="shared" si="25"/>
        <v>226790</v>
      </c>
      <c r="M110" s="44">
        <f t="shared" si="20"/>
        <v>-1.9758894433515368</v>
      </c>
      <c r="N110" s="42">
        <f>K110-I110</f>
        <v>-13773210</v>
      </c>
      <c r="O110" s="44">
        <f t="shared" si="14"/>
        <v>0.016199285714285715</v>
      </c>
      <c r="P110" s="42">
        <f t="shared" si="24"/>
        <v>204213.72</v>
      </c>
    </row>
    <row r="111" spans="1:16" ht="194.25" customHeight="1" outlineLevel="2">
      <c r="A111" s="99" t="s">
        <v>158</v>
      </c>
      <c r="B111" s="100" t="s">
        <v>241</v>
      </c>
      <c r="C111" s="97" t="s">
        <v>159</v>
      </c>
      <c r="D111" s="98" t="s">
        <v>158</v>
      </c>
      <c r="E111" s="42">
        <v>13362888.41</v>
      </c>
      <c r="F111" s="42">
        <v>2158131.31</v>
      </c>
      <c r="G111" s="43">
        <f t="shared" si="26"/>
        <v>-11204757.1</v>
      </c>
      <c r="H111" s="44">
        <f t="shared" si="21"/>
        <v>0.16150185826478813</v>
      </c>
      <c r="I111" s="42">
        <v>21000000</v>
      </c>
      <c r="J111" s="42">
        <v>1800000</v>
      </c>
      <c r="K111" s="42">
        <v>6648284.27</v>
      </c>
      <c r="L111" s="42">
        <f t="shared" si="25"/>
        <v>4848284.27</v>
      </c>
      <c r="M111" s="44">
        <f t="shared" si="20"/>
        <v>-1.8742039486067932</v>
      </c>
      <c r="N111" s="42">
        <f>K111-I111</f>
        <v>-14351715.73</v>
      </c>
      <c r="O111" s="44">
        <f t="shared" si="14"/>
        <v>0.3165849652380952</v>
      </c>
      <c r="P111" s="42">
        <f t="shared" si="24"/>
        <v>4490152.959999999</v>
      </c>
    </row>
    <row r="112" spans="1:16" s="6" customFormat="1" ht="117" customHeight="1" outlineLevel="1">
      <c r="A112" s="85" t="s">
        <v>160</v>
      </c>
      <c r="B112" s="94" t="s">
        <v>242</v>
      </c>
      <c r="C112" s="95" t="s">
        <v>161</v>
      </c>
      <c r="D112" s="96" t="s">
        <v>160</v>
      </c>
      <c r="E112" s="36">
        <v>1735651.68</v>
      </c>
      <c r="F112" s="36">
        <v>532654.43</v>
      </c>
      <c r="G112" s="41">
        <f t="shared" si="26"/>
        <v>-1202997.25</v>
      </c>
      <c r="H112" s="39">
        <f t="shared" si="21"/>
        <v>0.3068901647362794</v>
      </c>
      <c r="I112" s="36">
        <v>135500</v>
      </c>
      <c r="J112" s="36">
        <v>23570</v>
      </c>
      <c r="K112" s="36">
        <v>846215.38</v>
      </c>
      <c r="L112" s="36">
        <f t="shared" si="25"/>
        <v>822645.38</v>
      </c>
      <c r="M112" s="39">
        <f t="shared" si="20"/>
        <v>-0.11263533644819221</v>
      </c>
      <c r="N112" s="36">
        <f>K112-I112</f>
        <v>710715.38</v>
      </c>
      <c r="O112" s="39">
        <f t="shared" si="14"/>
        <v>6.2451319557195575</v>
      </c>
      <c r="P112" s="36">
        <f t="shared" si="24"/>
        <v>313560.94999999995</v>
      </c>
    </row>
    <row r="113" spans="1:16" s="6" customFormat="1" ht="30.75" customHeight="1" outlineLevel="1">
      <c r="A113" s="85" t="s">
        <v>162</v>
      </c>
      <c r="B113" s="94" t="s">
        <v>243</v>
      </c>
      <c r="C113" s="95" t="s">
        <v>163</v>
      </c>
      <c r="D113" s="96" t="s">
        <v>162</v>
      </c>
      <c r="E113" s="41">
        <f>E114+E115+E116+E117+E118+E119</f>
        <v>4748110.15</v>
      </c>
      <c r="F113" s="41">
        <f>F114+F115+F116+F117+F118+F119</f>
        <v>1563919.8</v>
      </c>
      <c r="G113" s="41">
        <f>G114+G115+G116+G117+G118+G119</f>
        <v>-3201728.95</v>
      </c>
      <c r="H113" s="46">
        <f t="shared" si="21"/>
        <v>0.329377320785197</v>
      </c>
      <c r="I113" s="36">
        <f>I114+I115+I116+I117+I118+I119</f>
        <v>5150400</v>
      </c>
      <c r="J113" s="36">
        <f>J114+J115+J116+J117+J118+J119</f>
        <v>1460745</v>
      </c>
      <c r="K113" s="36">
        <f>K114+K115+K116+K117+K118+K119</f>
        <v>1836984.2400000002</v>
      </c>
      <c r="L113" s="36">
        <f t="shared" si="25"/>
        <v>376239.2400000002</v>
      </c>
      <c r="M113" s="39">
        <f t="shared" si="20"/>
        <v>-1.6086308617723557</v>
      </c>
      <c r="N113" s="36">
        <f>N114+N115+N116+N117+N118+N119</f>
        <v>-3313415.76</v>
      </c>
      <c r="O113" s="39">
        <f t="shared" si="14"/>
        <v>0.3566682665424045</v>
      </c>
      <c r="P113" s="36">
        <f t="shared" si="24"/>
        <v>273064.4400000002</v>
      </c>
    </row>
    <row r="114" spans="1:16" s="4" customFormat="1" ht="72" customHeight="1" outlineLevel="1">
      <c r="A114" s="103"/>
      <c r="B114" s="104" t="s">
        <v>244</v>
      </c>
      <c r="C114" s="97" t="s">
        <v>164</v>
      </c>
      <c r="D114" s="98" t="s">
        <v>165</v>
      </c>
      <c r="E114" s="47"/>
      <c r="F114" s="48">
        <v>17538.6</v>
      </c>
      <c r="G114" s="43"/>
      <c r="H114" s="44"/>
      <c r="I114" s="49"/>
      <c r="J114" s="49"/>
      <c r="K114" s="49"/>
      <c r="L114" s="42">
        <f t="shared" si="25"/>
        <v>0</v>
      </c>
      <c r="M114" s="44"/>
      <c r="N114" s="42">
        <f aca="true" t="shared" si="27" ref="N114:N119">K114-I114</f>
        <v>0</v>
      </c>
      <c r="O114" s="44"/>
      <c r="P114" s="42">
        <f t="shared" si="24"/>
        <v>-17538.6</v>
      </c>
    </row>
    <row r="115" spans="1:16" ht="78.75" customHeight="1" outlineLevel="5">
      <c r="A115" s="99" t="s">
        <v>166</v>
      </c>
      <c r="B115" s="100" t="s">
        <v>245</v>
      </c>
      <c r="C115" s="97" t="s">
        <v>167</v>
      </c>
      <c r="D115" s="98" t="s">
        <v>166</v>
      </c>
      <c r="E115" s="42">
        <v>936873.59</v>
      </c>
      <c r="F115" s="42">
        <v>197464</v>
      </c>
      <c r="G115" s="43">
        <f t="shared" si="26"/>
        <v>-739409.59</v>
      </c>
      <c r="H115" s="44">
        <f t="shared" si="21"/>
        <v>0.2107690963943172</v>
      </c>
      <c r="I115" s="42">
        <v>936900</v>
      </c>
      <c r="J115" s="42">
        <v>234217</v>
      </c>
      <c r="K115" s="42">
        <v>201332.6</v>
      </c>
      <c r="L115" s="42">
        <f>K115-J115</f>
        <v>-32884.399999999994</v>
      </c>
      <c r="M115" s="44">
        <f>I115/G115</f>
        <v>-1.2670920321712356</v>
      </c>
      <c r="N115" s="42">
        <f t="shared" si="27"/>
        <v>-735567.4</v>
      </c>
      <c r="O115" s="44">
        <f t="shared" si="14"/>
        <v>0.21489230440815457</v>
      </c>
      <c r="P115" s="42">
        <f t="shared" si="24"/>
        <v>3868.600000000006</v>
      </c>
    </row>
    <row r="116" spans="1:16" ht="61.5" customHeight="1" outlineLevel="5">
      <c r="A116" s="99" t="s">
        <v>168</v>
      </c>
      <c r="B116" s="100" t="s">
        <v>246</v>
      </c>
      <c r="C116" s="97" t="s">
        <v>169</v>
      </c>
      <c r="D116" s="98" t="s">
        <v>168</v>
      </c>
      <c r="E116" s="42">
        <v>270453.42</v>
      </c>
      <c r="F116" s="42">
        <v>34788.43</v>
      </c>
      <c r="G116" s="43">
        <f t="shared" si="26"/>
        <v>-235664.99</v>
      </c>
      <c r="H116" s="44">
        <f t="shared" si="21"/>
        <v>0.12863002434947948</v>
      </c>
      <c r="I116" s="42">
        <v>83500</v>
      </c>
      <c r="J116" s="42">
        <v>26528</v>
      </c>
      <c r="K116" s="42">
        <v>107437.82</v>
      </c>
      <c r="L116" s="42">
        <f>K116-J116</f>
        <v>80909.82</v>
      </c>
      <c r="M116" s="44">
        <f>I116/G116</f>
        <v>-0.35431652363806776</v>
      </c>
      <c r="N116" s="42">
        <f t="shared" si="27"/>
        <v>23937.820000000007</v>
      </c>
      <c r="O116" s="44">
        <f t="shared" si="14"/>
        <v>1.2866804790419162</v>
      </c>
      <c r="P116" s="42">
        <f t="shared" si="24"/>
        <v>72649.39000000001</v>
      </c>
    </row>
    <row r="117" spans="1:16" ht="79.5" customHeight="1" outlineLevel="5">
      <c r="A117" s="99" t="s">
        <v>170</v>
      </c>
      <c r="B117" s="100" t="s">
        <v>247</v>
      </c>
      <c r="C117" s="97" t="s">
        <v>171</v>
      </c>
      <c r="D117" s="98" t="s">
        <v>170</v>
      </c>
      <c r="E117" s="42">
        <v>246420.33</v>
      </c>
      <c r="F117" s="42">
        <v>112848</v>
      </c>
      <c r="G117" s="43">
        <f t="shared" si="26"/>
        <v>-133572.33</v>
      </c>
      <c r="H117" s="44">
        <f t="shared" si="21"/>
        <v>0.4579492284585448</v>
      </c>
      <c r="I117" s="42">
        <v>0</v>
      </c>
      <c r="J117" s="42"/>
      <c r="K117" s="42">
        <v>100000</v>
      </c>
      <c r="L117" s="42">
        <f>K117-J117</f>
        <v>100000</v>
      </c>
      <c r="M117" s="44"/>
      <c r="N117" s="42">
        <f t="shared" si="27"/>
        <v>100000</v>
      </c>
      <c r="O117" s="44"/>
      <c r="P117" s="42">
        <f t="shared" si="24"/>
        <v>-12848</v>
      </c>
    </row>
    <row r="118" spans="1:16" ht="45" customHeight="1" hidden="1" outlineLevel="5">
      <c r="A118" s="99" t="s">
        <v>172</v>
      </c>
      <c r="B118" s="100"/>
      <c r="C118" s="97" t="s">
        <v>173</v>
      </c>
      <c r="D118" s="98" t="s">
        <v>172</v>
      </c>
      <c r="E118" s="42">
        <v>0</v>
      </c>
      <c r="F118" s="42"/>
      <c r="G118" s="43">
        <f t="shared" si="26"/>
        <v>0</v>
      </c>
      <c r="H118" s="44" t="e">
        <f t="shared" si="21"/>
        <v>#DIV/0!</v>
      </c>
      <c r="I118" s="42"/>
      <c r="J118" s="42"/>
      <c r="K118" s="42"/>
      <c r="L118" s="42">
        <f>K118-J118</f>
        <v>0</v>
      </c>
      <c r="M118" s="44" t="e">
        <f aca="true" t="shared" si="28" ref="M118:M126">I118/G118</f>
        <v>#DIV/0!</v>
      </c>
      <c r="N118" s="42">
        <f t="shared" si="27"/>
        <v>0</v>
      </c>
      <c r="O118" s="44" t="e">
        <f t="shared" si="14"/>
        <v>#DIV/0!</v>
      </c>
      <c r="P118" s="42">
        <f t="shared" si="24"/>
        <v>0</v>
      </c>
    </row>
    <row r="119" spans="1:16" ht="72" outlineLevel="5" thickBot="1">
      <c r="A119" s="99" t="s">
        <v>174</v>
      </c>
      <c r="B119" s="100" t="s">
        <v>248</v>
      </c>
      <c r="C119" s="105" t="s">
        <v>175</v>
      </c>
      <c r="D119" s="106" t="s">
        <v>174</v>
      </c>
      <c r="E119" s="42">
        <v>3294362.81</v>
      </c>
      <c r="F119" s="50">
        <v>1201280.77</v>
      </c>
      <c r="G119" s="43">
        <f t="shared" si="26"/>
        <v>-2093082.04</v>
      </c>
      <c r="H119" s="44">
        <f t="shared" si="21"/>
        <v>0.3646473807783181</v>
      </c>
      <c r="I119" s="50">
        <v>4130000</v>
      </c>
      <c r="J119" s="50">
        <v>1200000</v>
      </c>
      <c r="K119" s="50">
        <v>1428213.82</v>
      </c>
      <c r="L119" s="42">
        <f>K119-J119</f>
        <v>228213.82000000007</v>
      </c>
      <c r="M119" s="51">
        <f t="shared" si="28"/>
        <v>-1.973166804297838</v>
      </c>
      <c r="N119" s="42">
        <f t="shared" si="27"/>
        <v>-2701786.1799999997</v>
      </c>
      <c r="O119" s="51">
        <f t="shared" si="14"/>
        <v>0.34581448426150124</v>
      </c>
      <c r="P119" s="42">
        <f t="shared" si="24"/>
        <v>226933.05000000005</v>
      </c>
    </row>
    <row r="120" spans="1:16" s="5" customFormat="1" ht="31.5" customHeight="1" thickBot="1">
      <c r="A120" s="78" t="s">
        <v>176</v>
      </c>
      <c r="B120" s="79" t="s">
        <v>249</v>
      </c>
      <c r="C120" s="107" t="s">
        <v>177</v>
      </c>
      <c r="D120" s="108" t="s">
        <v>176</v>
      </c>
      <c r="E120" s="52">
        <f>E121+E125+E126+E128+E129+E127</f>
        <v>1639812874.2400002</v>
      </c>
      <c r="F120" s="52">
        <f>F121+F125+F126+F129+F128+F127</f>
        <v>220250816.93</v>
      </c>
      <c r="G120" s="52">
        <f t="shared" si="26"/>
        <v>-1419562057.3100002</v>
      </c>
      <c r="H120" s="53">
        <f t="shared" si="21"/>
        <v>0.13431460405631898</v>
      </c>
      <c r="I120" s="54">
        <f>I121+I125+I126+I127+I128+I129</f>
        <v>1740673520.2399995</v>
      </c>
      <c r="J120" s="55" t="s">
        <v>210</v>
      </c>
      <c r="K120" s="54">
        <f>K121+K125+K126+K127+K128+K129</f>
        <v>235880465.04999998</v>
      </c>
      <c r="L120" s="55" t="s">
        <v>210</v>
      </c>
      <c r="M120" s="53">
        <f t="shared" si="28"/>
        <v>-1.2262045968870778</v>
      </c>
      <c r="N120" s="54">
        <f>N121+N125+N126+N129</f>
        <v>-1484688855.5900002</v>
      </c>
      <c r="O120" s="53">
        <f t="shared" si="14"/>
        <v>0.13551103196966965</v>
      </c>
      <c r="P120" s="54">
        <f t="shared" si="24"/>
        <v>15629648.119999975</v>
      </c>
    </row>
    <row r="121" spans="1:16" ht="86.25" customHeight="1" outlineLevel="2">
      <c r="A121" s="99" t="s">
        <v>178</v>
      </c>
      <c r="B121" s="100" t="s">
        <v>250</v>
      </c>
      <c r="C121" s="109" t="s">
        <v>179</v>
      </c>
      <c r="D121" s="110" t="s">
        <v>178</v>
      </c>
      <c r="E121" s="56">
        <v>377989402</v>
      </c>
      <c r="F121" s="56">
        <v>89947470</v>
      </c>
      <c r="G121" s="57">
        <f t="shared" si="26"/>
        <v>-288041932</v>
      </c>
      <c r="H121" s="58">
        <f t="shared" si="21"/>
        <v>0.2379629416170774</v>
      </c>
      <c r="I121" s="56">
        <v>375731530</v>
      </c>
      <c r="J121" s="59" t="s">
        <v>210</v>
      </c>
      <c r="K121" s="56">
        <v>93932890</v>
      </c>
      <c r="L121" s="59" t="s">
        <v>210</v>
      </c>
      <c r="M121" s="58">
        <f t="shared" si="28"/>
        <v>-1.3044334461692195</v>
      </c>
      <c r="N121" s="50">
        <f aca="true" t="shared" si="29" ref="N121:N128">K121-I121</f>
        <v>-281798640</v>
      </c>
      <c r="O121" s="58">
        <f t="shared" si="14"/>
        <v>0.250000019961061</v>
      </c>
      <c r="P121" s="56">
        <f t="shared" si="24"/>
        <v>3985420</v>
      </c>
    </row>
    <row r="122" spans="1:16" ht="42.75" hidden="1" outlineLevel="3">
      <c r="A122" s="99" t="s">
        <v>180</v>
      </c>
      <c r="B122" s="100"/>
      <c r="C122" s="97" t="s">
        <v>181</v>
      </c>
      <c r="D122" s="98" t="s">
        <v>180</v>
      </c>
      <c r="E122" s="42"/>
      <c r="F122" s="42"/>
      <c r="G122" s="57">
        <f t="shared" si="26"/>
        <v>0</v>
      </c>
      <c r="H122" s="58" t="e">
        <f t="shared" si="21"/>
        <v>#DIV/0!</v>
      </c>
      <c r="I122" s="42"/>
      <c r="J122" s="42"/>
      <c r="K122" s="42"/>
      <c r="L122" s="42"/>
      <c r="M122" s="58" t="e">
        <f t="shared" si="28"/>
        <v>#DIV/0!</v>
      </c>
      <c r="N122" s="50">
        <f t="shared" si="29"/>
        <v>0</v>
      </c>
      <c r="O122" s="58" t="e">
        <f t="shared" si="14"/>
        <v>#DIV/0!</v>
      </c>
      <c r="P122" s="56">
        <f t="shared" si="24"/>
        <v>0</v>
      </c>
    </row>
    <row r="123" spans="1:16" ht="71.25" hidden="1" outlineLevel="4">
      <c r="A123" s="99" t="s">
        <v>182</v>
      </c>
      <c r="B123" s="100"/>
      <c r="C123" s="97" t="s">
        <v>183</v>
      </c>
      <c r="D123" s="98" t="s">
        <v>182</v>
      </c>
      <c r="E123" s="42"/>
      <c r="F123" s="42"/>
      <c r="G123" s="57">
        <f t="shared" si="26"/>
        <v>0</v>
      </c>
      <c r="H123" s="58" t="e">
        <f t="shared" si="21"/>
        <v>#DIV/0!</v>
      </c>
      <c r="I123" s="42"/>
      <c r="J123" s="42"/>
      <c r="K123" s="42"/>
      <c r="L123" s="42"/>
      <c r="M123" s="58" t="e">
        <f t="shared" si="28"/>
        <v>#DIV/0!</v>
      </c>
      <c r="N123" s="50">
        <f t="shared" si="29"/>
        <v>0</v>
      </c>
      <c r="O123" s="58" t="e">
        <f t="shared" si="14"/>
        <v>#DIV/0!</v>
      </c>
      <c r="P123" s="56">
        <f t="shared" si="24"/>
        <v>0</v>
      </c>
    </row>
    <row r="124" spans="1:16" ht="71.25" hidden="1" outlineLevel="5">
      <c r="A124" s="99" t="s">
        <v>182</v>
      </c>
      <c r="B124" s="100"/>
      <c r="C124" s="97" t="s">
        <v>184</v>
      </c>
      <c r="D124" s="98" t="s">
        <v>182</v>
      </c>
      <c r="E124" s="42"/>
      <c r="F124" s="42"/>
      <c r="G124" s="57">
        <f t="shared" si="26"/>
        <v>0</v>
      </c>
      <c r="H124" s="58" t="e">
        <f t="shared" si="21"/>
        <v>#DIV/0!</v>
      </c>
      <c r="I124" s="42"/>
      <c r="J124" s="42"/>
      <c r="K124" s="42"/>
      <c r="L124" s="42"/>
      <c r="M124" s="58" t="e">
        <f t="shared" si="28"/>
        <v>#DIV/0!</v>
      </c>
      <c r="N124" s="50">
        <f t="shared" si="29"/>
        <v>0</v>
      </c>
      <c r="O124" s="58" t="e">
        <f t="shared" si="14"/>
        <v>#DIV/0!</v>
      </c>
      <c r="P124" s="56">
        <f t="shared" si="24"/>
        <v>0</v>
      </c>
    </row>
    <row r="125" spans="1:16" ht="21" customHeight="1" outlineLevel="2" collapsed="1">
      <c r="A125" s="99" t="s">
        <v>185</v>
      </c>
      <c r="B125" s="100" t="s">
        <v>251</v>
      </c>
      <c r="C125" s="97" t="s">
        <v>186</v>
      </c>
      <c r="D125" s="98" t="s">
        <v>187</v>
      </c>
      <c r="E125" s="43">
        <v>512082631.71</v>
      </c>
      <c r="F125" s="43">
        <v>12579361.75</v>
      </c>
      <c r="G125" s="57">
        <f t="shared" si="26"/>
        <v>-499503269.96</v>
      </c>
      <c r="H125" s="58">
        <f t="shared" si="21"/>
        <v>0.024565101354821733</v>
      </c>
      <c r="I125" s="42">
        <v>863124057.43</v>
      </c>
      <c r="J125" s="59" t="s">
        <v>210</v>
      </c>
      <c r="K125" s="43">
        <v>18740866.39</v>
      </c>
      <c r="L125" s="59" t="s">
        <v>210</v>
      </c>
      <c r="M125" s="58">
        <f t="shared" si="28"/>
        <v>-1.7279647788874708</v>
      </c>
      <c r="N125" s="50">
        <f t="shared" si="29"/>
        <v>-844383191.04</v>
      </c>
      <c r="O125" s="58">
        <f t="shared" si="14"/>
        <v>0.02171283053539485</v>
      </c>
      <c r="P125" s="56">
        <f t="shared" si="24"/>
        <v>6161504.640000001</v>
      </c>
    </row>
    <row r="126" spans="1:16" ht="22.5" customHeight="1" outlineLevel="5">
      <c r="A126" s="99" t="s">
        <v>188</v>
      </c>
      <c r="B126" s="100" t="s">
        <v>252</v>
      </c>
      <c r="C126" s="97" t="s">
        <v>189</v>
      </c>
      <c r="D126" s="98" t="s">
        <v>190</v>
      </c>
      <c r="E126" s="42">
        <v>468561573.45</v>
      </c>
      <c r="F126" s="42">
        <v>117602734.75</v>
      </c>
      <c r="G126" s="57">
        <f t="shared" si="26"/>
        <v>-350958838.7</v>
      </c>
      <c r="H126" s="58">
        <f t="shared" si="21"/>
        <v>0.2509867249337068</v>
      </c>
      <c r="I126" s="42">
        <v>476228076.35</v>
      </c>
      <c r="J126" s="59" t="s">
        <v>210</v>
      </c>
      <c r="K126" s="42">
        <v>117786595.19</v>
      </c>
      <c r="L126" s="59" t="s">
        <v>210</v>
      </c>
      <c r="M126" s="58">
        <f t="shared" si="28"/>
        <v>-1.3569342721614153</v>
      </c>
      <c r="N126" s="50">
        <f t="shared" si="29"/>
        <v>-358441481.16</v>
      </c>
      <c r="O126" s="58">
        <f t="shared" si="14"/>
        <v>0.24733232045612044</v>
      </c>
      <c r="P126" s="56">
        <f t="shared" si="24"/>
        <v>183860.43999999762</v>
      </c>
    </row>
    <row r="127" spans="1:16" ht="22.5" customHeight="1" outlineLevel="5">
      <c r="A127" s="99"/>
      <c r="B127" s="100" t="s">
        <v>253</v>
      </c>
      <c r="C127" s="97" t="s">
        <v>191</v>
      </c>
      <c r="D127" s="98"/>
      <c r="E127" s="42">
        <v>280404071.88</v>
      </c>
      <c r="F127" s="42">
        <v>0</v>
      </c>
      <c r="G127" s="57">
        <f t="shared" si="26"/>
        <v>-280404071.88</v>
      </c>
      <c r="H127" s="58">
        <f t="shared" si="21"/>
        <v>0</v>
      </c>
      <c r="I127" s="42">
        <v>25545240</v>
      </c>
      <c r="J127" s="59" t="s">
        <v>210</v>
      </c>
      <c r="K127" s="42">
        <v>6386310</v>
      </c>
      <c r="L127" s="59" t="s">
        <v>210</v>
      </c>
      <c r="M127" s="58"/>
      <c r="N127" s="50">
        <f t="shared" si="29"/>
        <v>-19158930</v>
      </c>
      <c r="O127" s="58"/>
      <c r="P127" s="56">
        <f t="shared" si="24"/>
        <v>6386310</v>
      </c>
    </row>
    <row r="128" spans="1:16" ht="54" customHeight="1" outlineLevel="5">
      <c r="A128" s="99"/>
      <c r="B128" s="100" t="s">
        <v>254</v>
      </c>
      <c r="C128" s="97" t="s">
        <v>192</v>
      </c>
      <c r="D128" s="98"/>
      <c r="E128" s="42">
        <v>1602901</v>
      </c>
      <c r="F128" s="50">
        <v>599897</v>
      </c>
      <c r="G128" s="57"/>
      <c r="H128" s="58"/>
      <c r="I128" s="42">
        <v>945269.6</v>
      </c>
      <c r="J128" s="59" t="s">
        <v>210</v>
      </c>
      <c r="K128" s="50"/>
      <c r="L128" s="59" t="s">
        <v>210</v>
      </c>
      <c r="M128" s="58"/>
      <c r="N128" s="50">
        <f t="shared" si="29"/>
        <v>-945269.6</v>
      </c>
      <c r="O128" s="58"/>
      <c r="P128" s="56"/>
    </row>
    <row r="129" spans="1:16" ht="40.5" customHeight="1" outlineLevel="1">
      <c r="A129" s="99" t="s">
        <v>193</v>
      </c>
      <c r="B129" s="100" t="s">
        <v>255</v>
      </c>
      <c r="C129" s="97" t="s">
        <v>194</v>
      </c>
      <c r="D129" s="98" t="s">
        <v>193</v>
      </c>
      <c r="E129" s="42">
        <v>-827705.8</v>
      </c>
      <c r="F129" s="50">
        <v>-478646.57</v>
      </c>
      <c r="G129" s="57">
        <f t="shared" si="26"/>
        <v>349059.23000000004</v>
      </c>
      <c r="H129" s="58">
        <f t="shared" si="21"/>
        <v>0.5782810389875243</v>
      </c>
      <c r="I129" s="42">
        <v>-900653.14</v>
      </c>
      <c r="J129" s="59" t="s">
        <v>210</v>
      </c>
      <c r="K129" s="50">
        <v>-966196.53</v>
      </c>
      <c r="L129" s="59" t="s">
        <v>210</v>
      </c>
      <c r="M129" s="44"/>
      <c r="N129" s="50">
        <f>K129-I129</f>
        <v>-65543.39000000001</v>
      </c>
      <c r="O129" s="44"/>
      <c r="P129" s="56">
        <f t="shared" si="24"/>
        <v>-487549.96</v>
      </c>
    </row>
    <row r="130" spans="1:16" s="7" customFormat="1" ht="23.25" customHeight="1">
      <c r="A130" s="130" t="s">
        <v>195</v>
      </c>
      <c r="B130" s="131"/>
      <c r="C130" s="132"/>
      <c r="D130" s="133"/>
      <c r="E130" s="60">
        <f>E120+E11</f>
        <v>2016917584.7100003</v>
      </c>
      <c r="F130" s="60">
        <f>F120+F11</f>
        <v>303886543.25</v>
      </c>
      <c r="G130" s="60">
        <f>F130-E130</f>
        <v>-1713031041.4600003</v>
      </c>
      <c r="H130" s="61">
        <f>F130/E130</f>
        <v>0.15066879556890467</v>
      </c>
      <c r="I130" s="62">
        <f>I120+I11</f>
        <v>2125258856.7399995</v>
      </c>
      <c r="J130" s="63" t="s">
        <v>210</v>
      </c>
      <c r="K130" s="64">
        <f>K120+K11</f>
        <v>324334303.9</v>
      </c>
      <c r="L130" s="63" t="s">
        <v>210</v>
      </c>
      <c r="M130" s="61">
        <f>I130/G130</f>
        <v>-1.2406423499066668</v>
      </c>
      <c r="N130" s="64">
        <f>N120+N11</f>
        <v>-1780820353.2400002</v>
      </c>
      <c r="O130" s="61">
        <f>K130/I130</f>
        <v>0.15260931762331598</v>
      </c>
      <c r="P130" s="65">
        <f>K130-F130</f>
        <v>20447760.649999976</v>
      </c>
    </row>
    <row r="131" spans="1:16" s="8" customFormat="1" ht="24.75" customHeight="1">
      <c r="A131" s="111"/>
      <c r="B131" s="112">
        <v>46</v>
      </c>
      <c r="C131" s="113" t="s">
        <v>196</v>
      </c>
      <c r="D131" s="114"/>
      <c r="E131" s="66">
        <v>9625.91</v>
      </c>
      <c r="F131" s="66">
        <v>29738.63</v>
      </c>
      <c r="G131" s="67"/>
      <c r="H131" s="68"/>
      <c r="I131" s="69"/>
      <c r="J131" s="69"/>
      <c r="K131" s="66">
        <v>-9700</v>
      </c>
      <c r="L131" s="69"/>
      <c r="M131" s="68"/>
      <c r="N131" s="66"/>
      <c r="O131" s="68"/>
      <c r="P131" s="70"/>
    </row>
    <row r="132" spans="1:16" s="7" customFormat="1" ht="26.25" customHeight="1" thickBot="1">
      <c r="A132" s="9"/>
      <c r="B132" s="10"/>
      <c r="C132" s="10"/>
      <c r="D132" s="10"/>
      <c r="E132" s="71">
        <f>E130+E131</f>
        <v>2016927210.6200004</v>
      </c>
      <c r="F132" s="71">
        <f>F130+F131</f>
        <v>303916281.88</v>
      </c>
      <c r="G132" s="72">
        <f>F132-E132</f>
        <v>-1713010928.7400002</v>
      </c>
      <c r="H132" s="73">
        <f>F132/E132</f>
        <v>0.1506828210159238</v>
      </c>
      <c r="I132" s="74">
        <f>I130++I131</f>
        <v>2125258856.7399995</v>
      </c>
      <c r="J132" s="75" t="s">
        <v>210</v>
      </c>
      <c r="K132" s="76">
        <f>K130++K131</f>
        <v>324324603.9</v>
      </c>
      <c r="L132" s="77" t="s">
        <v>210</v>
      </c>
      <c r="M132" s="73">
        <f>I132/G132</f>
        <v>-1.2406569164758494</v>
      </c>
      <c r="N132" s="76">
        <f>N130++N131</f>
        <v>-1780820353.2400002</v>
      </c>
      <c r="O132" s="73">
        <f>K132/I132</f>
        <v>0.15260475347341526</v>
      </c>
      <c r="P132" s="72">
        <f>K132-F132</f>
        <v>20408322.01999998</v>
      </c>
    </row>
  </sheetData>
  <sheetProtection/>
  <mergeCells count="25">
    <mergeCell ref="A130:D130"/>
    <mergeCell ref="A8:A9"/>
    <mergeCell ref="E8:E9"/>
    <mergeCell ref="F8:F9"/>
    <mergeCell ref="G8:G9"/>
    <mergeCell ref="B7:B9"/>
    <mergeCell ref="H8:H9"/>
    <mergeCell ref="I8:I9"/>
    <mergeCell ref="C7:C9"/>
    <mergeCell ref="D7:D9"/>
    <mergeCell ref="E7:H7"/>
    <mergeCell ref="I7:O7"/>
    <mergeCell ref="J8:J9"/>
    <mergeCell ref="P7:P9"/>
    <mergeCell ref="K8:K9"/>
    <mergeCell ref="N8:N9"/>
    <mergeCell ref="O8:O9"/>
    <mergeCell ref="L8:L9"/>
    <mergeCell ref="M8:M9"/>
    <mergeCell ref="A6:P6"/>
    <mergeCell ref="A1:D1"/>
    <mergeCell ref="A2:D2"/>
    <mergeCell ref="A3:D3"/>
    <mergeCell ref="A4:P4"/>
    <mergeCell ref="A5:D5"/>
  </mergeCells>
  <printOptions horizontalCentered="1"/>
  <pageMargins left="0" right="0" top="0.1968503937007874" bottom="0" header="0.3937007874015748" footer="0.3937007874015748"/>
  <pageSetup blackAndWhite="1" errors="blank"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Юлия Фролова</dc:creator>
  <cp:keywords/>
  <dc:description/>
  <cp:lastModifiedBy>Игорь Парамонов</cp:lastModifiedBy>
  <cp:lastPrinted>2021-09-03T13:45:22Z</cp:lastPrinted>
  <dcterms:created xsi:type="dcterms:W3CDTF">2021-02-04T06:04:58Z</dcterms:created>
  <dcterms:modified xsi:type="dcterms:W3CDTF">2021-10-27T05:17:42Z</dcterms:modified>
  <cp:category/>
  <cp:version/>
  <cp:contentType/>
  <cp:contentStatus/>
</cp:coreProperties>
</file>